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20490" windowHeight="7755" tabRatio="883"/>
  </bookViews>
  <sheets>
    <sheet name="ANEXA 1" sheetId="285" r:id="rId1"/>
    <sheet name="ANEXA 2" sheetId="286" r:id="rId2"/>
    <sheet name="ANEXA 3" sheetId="287" r:id="rId3"/>
    <sheet name="Anexa 4" sheetId="319" r:id="rId4"/>
    <sheet name="Anexa 5" sheetId="30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0" hidden="1">'ANEXA 1'!$N$1:$T$691</definedName>
    <definedName name="_xlnm._FilterDatabase" localSheetId="1" hidden="1">'ANEXA 2'!$A$10:$P$184</definedName>
    <definedName name="_xlnm._FilterDatabase" localSheetId="3" hidden="1">'Anexa 4'!$A$19:$M$114</definedName>
    <definedName name="_xlnm._FilterDatabase" localSheetId="4" hidden="1">'Anexa 5'!$B$11:$B$36</definedName>
    <definedName name="_Order1" hidden="1">255</definedName>
    <definedName name="_Order2" hidden="1">0</definedName>
    <definedName name="AccessDatabase" hidden="1">"C:\My Documents\FAR EUM.mdb"</definedName>
    <definedName name="admis" localSheetId="4">[1]total_03.12.2018!#REF!</definedName>
    <definedName name="admis">[1]total_03.12.2018!#REF!</definedName>
    <definedName name="An_Plata_Buget">[2]Buget!$D:$D</definedName>
    <definedName name="An_Plata_Credite">'[2]Credite de Investitii'!$B:$B</definedName>
    <definedName name="An_Plata_FZP">'[2]Furnizori Productie'!$D:$D</definedName>
    <definedName name="An_Plata_LC">'[2]Linii Credit'!$A:$A</definedName>
    <definedName name="An_Plata_Personal">[2]Personal!$D:$D</definedName>
    <definedName name="Anul_Dobanzii" localSheetId="3">'[3]Dob credite'!$M:$M</definedName>
    <definedName name="Anul_Dobanzii">'[4]Dob credite'!$M:$M</definedName>
    <definedName name="Anul_Incasarii">'[2]Incasari operationale'!$G:$G</definedName>
    <definedName name="AS2DocOpenMode" hidden="1">"AS2DocumentBrowse"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uget">[2]Buget!$E:$E</definedName>
    <definedName name="categorie" localSheetId="4">[1]total_03.12.2018!#REF!</definedName>
    <definedName name="categorie">[1]total_03.12.2018!#REF!</definedName>
    <definedName name="Credite_Investitii" localSheetId="4">'[5]Credite de Investitii'!$A$6:$X$15</definedName>
    <definedName name="Credite_Investitii">'[5]Credite de Investitii'!$A$6:$X$15</definedName>
    <definedName name="crestere_SB_10" localSheetId="4">[1]total_03.12.2018!#REF!</definedName>
    <definedName name="crestere_SB_10">[1]total_03.12.2018!#REF!</definedName>
    <definedName name="curs" localSheetId="4">'[6]B.D. Profit VIEW'!$BP$2</definedName>
    <definedName name="curs">'[6]B.D. Profit VIEW'!$BP$2</definedName>
    <definedName name="Curs_BNR" localSheetId="2">[7]BNR!$A:$D</definedName>
    <definedName name="Curs_BNR" localSheetId="3">[8]BNR!$A:$D</definedName>
    <definedName name="Curs_BNR" localSheetId="4">[9]BNR!$A:$D</definedName>
    <definedName name="Curs_BNR">#REF!</definedName>
    <definedName name="Curs_CI" localSheetId="4">'[5]Dob credite'!$B$4:$D$9</definedName>
    <definedName name="Curs_CI">'[5]Dob credite'!$B$4:$D$9</definedName>
    <definedName name="d" localSheetId="4">[10]Calcule!$CE:$CE</definedName>
    <definedName name="d">[10]Calcule!$CE:$CE</definedName>
    <definedName name="DATA1" localSheetId="0">#REF!</definedName>
    <definedName name="DATA1" localSheetId="1">#REF!</definedName>
    <definedName name="DATA1" localSheetId="2">#REF!</definedName>
    <definedName name="DATA1" localSheetId="4">#REF!</definedName>
    <definedName name="DATA1">#REF!</definedName>
    <definedName name="DATA2" localSheetId="0">#REF!</definedName>
    <definedName name="DATA2" localSheetId="1">#REF!</definedName>
    <definedName name="DATA2" localSheetId="2">#REF!</definedName>
    <definedName name="DATA2" localSheetId="4">#REF!</definedName>
    <definedName name="DATA2">#REF!</definedName>
    <definedName name="DATA3" localSheetId="0">#REF!</definedName>
    <definedName name="DATA3" localSheetId="1">#REF!</definedName>
    <definedName name="DATA3" localSheetId="2">#REF!</definedName>
    <definedName name="DATA3" localSheetId="4">#REF!</definedName>
    <definedName name="DATA3">#REF!</definedName>
    <definedName name="DATA4" localSheetId="0">#REF!</definedName>
    <definedName name="DATA4" localSheetId="1">#REF!</definedName>
    <definedName name="DATA4" localSheetId="2">#REF!</definedName>
    <definedName name="DATA4" localSheetId="4">#REF!</definedName>
    <definedName name="DATA4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>#REF!</definedName>
    <definedName name="DFGHJK" hidden="1">8</definedName>
    <definedName name="Diferente_curs" localSheetId="4">'[5]Diferente de curs'!$A$5:$AZ$14</definedName>
    <definedName name="Diferente_curs">'[5]Diferente de curs'!$A$5:$AZ$14</definedName>
    <definedName name="Dobanzi_LC">'[2]Linii Credit'!$R:$R</definedName>
    <definedName name="er" localSheetId="3">OFFSET([11]Personal!$C$44,0,0,1,LLxx)</definedName>
    <definedName name="er" localSheetId="4">OFFSET([12]Personal!$C$44,0,0,1,LLxx)</definedName>
    <definedName name="er">OFFSET([12]Personal!$C$44,0,0,1,LLxx)</definedName>
    <definedName name="Euro">13.7603</definedName>
    <definedName name="ExactAddinReports" hidden="1">1</definedName>
    <definedName name="Factor2">[13]Selections!$E$19</definedName>
    <definedName name="Factor3">[13]Selections!$E$20</definedName>
    <definedName name="Factor4a">[13]Selections!$E$22</definedName>
    <definedName name="Format" localSheetId="0">#REF!</definedName>
    <definedName name="Format" localSheetId="1">#REF!</definedName>
    <definedName name="Format" localSheetId="2">#REF!</definedName>
    <definedName name="Format" localSheetId="4">#REF!</definedName>
    <definedName name="Format">#REF!</definedName>
    <definedName name="formulas" localSheetId="4">[14]Table!#REF!</definedName>
    <definedName name="formulas">[14]Table!#REF!</definedName>
    <definedName name="FZP">'[2]Furnizori Productie'!$H:$H</definedName>
    <definedName name="Header">#REF!</definedName>
    <definedName name="henning" localSheetId="4">[15]Table!#REF!</definedName>
    <definedName name="henning">[15]Table!#REF!</definedName>
    <definedName name="hydro2013" localSheetId="4">'[16]Credite de Investitii'!$B:$B</definedName>
    <definedName name="hydro2013">'[16]Credite de Investitii'!$B:$B</definedName>
    <definedName name="Incasari_Operationale">'[2]Incasari operationale'!$F:$F</definedName>
    <definedName name="indeplineste_conditiile" localSheetId="4">[1]total_03.12.2018!#REF!</definedName>
    <definedName name="indeplineste_conditiile">[1]total_03.12.2018!#REF!</definedName>
    <definedName name="nr_sal">#REF!</definedName>
    <definedName name="numar_salariati">#REF!</definedName>
    <definedName name="OD" localSheetId="3">'[17]Consum estimat'!$W$3:$W$10</definedName>
    <definedName name="OD">'[18]Consum estimat'!$W$3:$W$10</definedName>
    <definedName name="PERS14" localSheetId="0">OFFSET([12]Personal!$C$44,0,0,1,LLxx)</definedName>
    <definedName name="PERS14" localSheetId="1">OFFSET([12]Personal!$C$44,0,0,1,LLxx)</definedName>
    <definedName name="PERS14" localSheetId="2">OFFSET([19]Personal!$C$44,0,0,1,LLxx)</definedName>
    <definedName name="PERS14" localSheetId="3">OFFSET([11]Personal!$C$44,0,0,1,LLxx)</definedName>
    <definedName name="PERS14" localSheetId="4">OFFSET([19]Personal!$C$44,0,0,1,LLxx)</definedName>
    <definedName name="PERS14">OFFSET([12]Personal!$C$44,0,0,1,LLxx)</definedName>
    <definedName name="Plata_FZP">'[2]Furnizori Productie'!$A:$A</definedName>
    <definedName name="_xlnm.Print_Area" localSheetId="0">'ANEXA 1'!$A$1:$M$93</definedName>
    <definedName name="_xlnm.Print_Area" localSheetId="1">'ANEXA 2'!$A$3:$P$211</definedName>
    <definedName name="_xlnm.Print_Area" localSheetId="2">'ANEXA 3'!$A$1:$H$36</definedName>
    <definedName name="_xlnm.Print_Area" localSheetId="3">'Anexa 4'!$A$1:$J$202</definedName>
    <definedName name="_xlnm.Print_Area" localSheetId="4">'Anexa 5'!$A$1:$K$56</definedName>
    <definedName name="_xlnm.Print_Titles" localSheetId="0">'ANEXA 1'!$9:$11</definedName>
    <definedName name="_xlnm.Print_Titles" localSheetId="1">'ANEXA 2'!$11:$14</definedName>
    <definedName name="_xlnm.Print_Titles" localSheetId="3">'Anexa 4'!$9:$10</definedName>
    <definedName name="Rand_CPP" localSheetId="2">'[7]Randuri CPP'!$A:$C</definedName>
    <definedName name="Rand_CPP" localSheetId="3">'[8]Randuri CPP'!$A:$C</definedName>
    <definedName name="Rand_CPP" localSheetId="4">'[9]Randuri CPP'!$A:$C</definedName>
    <definedName name="Rand_CPP">'[20]Randuri CPP'!$A:$C</definedName>
    <definedName name="RawData">#REF!</definedName>
    <definedName name="Rexpl" localSheetId="4">[21]CPP!$E$40</definedName>
    <definedName name="Rexpl">[21]CPP!$E$40</definedName>
    <definedName name="Rexpl1" localSheetId="4">[22]CPP!$D$40</definedName>
    <definedName name="Rexpl1">[22]CPP!$D$40</definedName>
    <definedName name="Rexpl2" localSheetId="4">[22]CPP!$E$40</definedName>
    <definedName name="Rexpl2">[22]CPP!$E$40</definedName>
    <definedName name="RM">[23]Steuerung!$B$3</definedName>
    <definedName name="s" localSheetId="0" hidden="1">#REF!</definedName>
    <definedName name="s" localSheetId="1" hidden="1">#REF!</definedName>
    <definedName name="s" localSheetId="2" hidden="1">#REF!</definedName>
    <definedName name="s" localSheetId="4" hidden="1">#REF!</definedName>
    <definedName name="s" hidden="1">#REF!</definedName>
    <definedName name="Salarii">[2]Personal!$E:$E</definedName>
    <definedName name="Salariul_de_baza">#REF!</definedName>
    <definedName name="Sy_nop" hidden="1">2</definedName>
    <definedName name="TEST0" localSheetId="0">#REF!</definedName>
    <definedName name="TEST0" localSheetId="1">#REF!</definedName>
    <definedName name="TEST0" localSheetId="2">#REF!</definedName>
    <definedName name="TEST0" localSheetId="4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 localSheetId="4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 localSheetId="4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 localSheetId="4">#REF!</definedName>
    <definedName name="TESTVKEY">#REF!</definedName>
    <definedName name="TextRefCopyRangeCount" hidden="1">13</definedName>
    <definedName name="TIP_Credit" localSheetId="4">'[5]Dob credite'!$B:$B</definedName>
    <definedName name="TIP_Credit">'[5]Dob credite'!$B:$B</definedName>
    <definedName name="Tip_Incasare_Op">'[2]Incasari operationale'!$A:$A</definedName>
    <definedName name="Tip_Linie">'[2]Linii Credit'!$D:$D</definedName>
    <definedName name="Tip_Plata_Buget">[2]Buget!$A:$A</definedName>
    <definedName name="Tip_Plata_Credite">'[2]Credite de Investitii'!$A:$A</definedName>
    <definedName name="Tip_Plata_Personal">[2]Personal!$A:$A</definedName>
    <definedName name="Val_moneda_2013" localSheetId="0">[24]Calcule!$AC:$AC</definedName>
    <definedName name="Val_moneda_2013" localSheetId="2">[24]Calcule!$AC:$AC</definedName>
    <definedName name="Val_moneda_2013" localSheetId="3">[24]Calcule!$AC:$AC</definedName>
    <definedName name="Val_moneda_2013">[25]Calcule!$AC:$AC</definedName>
    <definedName name="Val_moneda_2014" localSheetId="3">[26]Calcule!$AR:$AR</definedName>
    <definedName name="Val_moneda_2014">[27]Calcule!$AR:$AR</definedName>
    <definedName name="Valoare_2012" localSheetId="0">[28]Calcule!$P:$P</definedName>
    <definedName name="Valoare_2012" localSheetId="2">[7]Calcule!$P:$P</definedName>
    <definedName name="Valoare_2012" localSheetId="3">[8]Calcule!$T:$T</definedName>
    <definedName name="Valoare_2012" localSheetId="4">[9]Calcule!$Q:$Q</definedName>
    <definedName name="Valoare_2012">#REF!</definedName>
    <definedName name="Valoare_2013" localSheetId="0">[28]Calcule!$AB:$AB</definedName>
    <definedName name="Valoare_2013" localSheetId="2">[7]Calcule!$AB:$AB</definedName>
    <definedName name="Valoare_2013" localSheetId="3">[8]Calcule!$AK:$AK</definedName>
    <definedName name="Valoare_2013" localSheetId="4">[9]Calcule!$AC:$AC</definedName>
    <definedName name="Valoare_2013">[20]Calcule!$AC:$AC</definedName>
    <definedName name="Valoare_2014" localSheetId="0">[28]Calcule!$AL:$AL</definedName>
    <definedName name="Valoare_2014" localSheetId="2">[7]Calcule!$AL:$AL</definedName>
    <definedName name="Valoare_2014" localSheetId="3">[8]Calcule!$AU:$AU</definedName>
    <definedName name="Valoare_2014" localSheetId="4">[9]Calcule!$AL:$AL</definedName>
    <definedName name="Valoare_2014">[20]Calcule!$AL:$AL</definedName>
    <definedName name="Valoare_2015" localSheetId="0">[28]Calcule!$BM:$BM</definedName>
    <definedName name="Valoare_2015" localSheetId="2">[7]Calcule!$BM:$BM</definedName>
    <definedName name="Valoare_2015" localSheetId="3">[8]Calcule!$BV:$BV</definedName>
    <definedName name="Valoare_2015" localSheetId="4">[9]Calcule!$BH:$BH</definedName>
    <definedName name="Valoare_2015">#REF!</definedName>
    <definedName name="Valoare_2016" localSheetId="0">[28]Calcule!$CQ:$CQ</definedName>
    <definedName name="Valoare_2016" localSheetId="2">[7]Calcule!$CQ:$CQ</definedName>
    <definedName name="Valoare_2016" localSheetId="3">[8]Calcule!$CU:$CU</definedName>
    <definedName name="Valoare_2016" localSheetId="4">[9]Calcule!$CU:$CU</definedName>
    <definedName name="Valoare_2016">#REF!</definedName>
    <definedName name="Valoare_2017" localSheetId="0">[28]Calcule!$CZ:$CZ</definedName>
    <definedName name="Valoare_2017" localSheetId="2">[7]Calcule!$CZ:$CZ</definedName>
    <definedName name="Valoare_2017" localSheetId="3">[8]Calcule!$DD:$DD</definedName>
    <definedName name="Valoare_2017" localSheetId="4">[9]Calcule!$DG:$DG</definedName>
    <definedName name="Valoare_2017">#REF!</definedName>
    <definedName name="Valoarea_Dobanda" localSheetId="4">'[29]Dob credite'!$J:$J</definedName>
    <definedName name="Valoarea_Dobanda">'[29]Dob credite'!$J:$J</definedName>
    <definedName name="Valoarea_Plata_Credite">'[2]Credite de Investitii'!$C:$C</definedName>
    <definedName name="wd23r2g24">[30]Calcule!$DG:$DG</definedName>
    <definedName name="we3wgwgwg" localSheetId="3">[31]Calcule!$AC:$AC</definedName>
    <definedName name="we3wgwgwg">[25]Calcule!$AC:$AC</definedName>
    <definedName name="wqfq" localSheetId="3">[32]Calcule!$DG:$DG</definedName>
    <definedName name="wqfq">[33]Calcule!$DG:$DG</definedName>
    <definedName name="XRefColumnsCount" hidden="1">1</definedName>
    <definedName name="XRefCopyRangeCount" hidden="1">1</definedName>
    <definedName name="XRefPasteRangeCount" hidden="1">1</definedName>
    <definedName name="Y" hidden="1">#REF!</definedName>
  </definedNames>
  <calcPr calcId="145621"/>
  <fileRecoveryPr autoRecover="0"/>
</workbook>
</file>

<file path=xl/calcChain.xml><?xml version="1.0" encoding="utf-8"?>
<calcChain xmlns="http://schemas.openxmlformats.org/spreadsheetml/2006/main">
  <c r="K45" i="285" l="1"/>
  <c r="J45" i="285"/>
  <c r="M67" i="285" l="1"/>
  <c r="L67" i="285"/>
  <c r="K67" i="285"/>
  <c r="J67" i="285"/>
  <c r="I67" i="285"/>
  <c r="H67" i="285"/>
  <c r="G67" i="285"/>
  <c r="H64" i="285"/>
  <c r="G64" i="285"/>
  <c r="G49" i="285"/>
  <c r="H45" i="285"/>
  <c r="G45" i="285"/>
  <c r="G181" i="319" l="1"/>
  <c r="J180" i="319"/>
  <c r="J179" i="319" s="1"/>
  <c r="I180" i="319"/>
  <c r="I179" i="319" s="1"/>
  <c r="G180" i="319"/>
  <c r="H179" i="319"/>
  <c r="G179" i="319"/>
  <c r="F179" i="319"/>
  <c r="J176" i="319"/>
  <c r="I176" i="319"/>
  <c r="H176" i="319"/>
  <c r="G176" i="319"/>
  <c r="F176" i="319"/>
  <c r="J119" i="319"/>
  <c r="J118" i="319" s="1"/>
  <c r="I119" i="319"/>
  <c r="I118" i="319" s="1"/>
  <c r="H119" i="319"/>
  <c r="H118" i="319" s="1"/>
  <c r="G119" i="319"/>
  <c r="G118" i="319" s="1"/>
  <c r="F119" i="319"/>
  <c r="F118" i="319" s="1"/>
  <c r="F117" i="319"/>
  <c r="F89" i="319" s="1"/>
  <c r="F88" i="319" s="1"/>
  <c r="J89" i="319"/>
  <c r="J88" i="319" s="1"/>
  <c r="I89" i="319"/>
  <c r="I88" i="319" s="1"/>
  <c r="H89" i="319"/>
  <c r="H88" i="319" s="1"/>
  <c r="G89" i="319"/>
  <c r="G88" i="319" s="1"/>
  <c r="J81" i="319"/>
  <c r="I81" i="319"/>
  <c r="H81" i="319"/>
  <c r="G81" i="319"/>
  <c r="F81" i="319"/>
  <c r="F48" i="319"/>
  <c r="F36" i="319"/>
  <c r="J25" i="319"/>
  <c r="I25" i="319"/>
  <c r="I24" i="319" s="1"/>
  <c r="H25" i="319"/>
  <c r="H24" i="319" s="1"/>
  <c r="G25" i="319"/>
  <c r="G17" i="319"/>
  <c r="F17" i="319"/>
  <c r="J15" i="319"/>
  <c r="I15" i="319"/>
  <c r="H15" i="319"/>
  <c r="J14" i="319"/>
  <c r="I14" i="319"/>
  <c r="H14" i="319"/>
  <c r="J13" i="319"/>
  <c r="G13" i="319"/>
  <c r="F13" i="319"/>
  <c r="F25" i="319" l="1"/>
  <c r="F24" i="319" s="1"/>
  <c r="J24" i="319"/>
  <c r="J23" i="319" s="1"/>
  <c r="G12" i="319"/>
  <c r="H13" i="319"/>
  <c r="I13" i="319"/>
  <c r="G24" i="319"/>
  <c r="H22" i="319"/>
  <c r="G22" i="319"/>
  <c r="G23" i="319"/>
  <c r="I22" i="319"/>
  <c r="I23" i="319"/>
  <c r="H23" i="319"/>
  <c r="F23" i="319" l="1"/>
  <c r="F22" i="319"/>
  <c r="F21" i="319" s="1"/>
  <c r="F20" i="319" s="1"/>
  <c r="F12" i="319" s="1"/>
  <c r="J22" i="319"/>
  <c r="J18" i="319" s="1"/>
  <c r="J17" i="319" s="1"/>
  <c r="J12" i="319" s="1"/>
  <c r="I18" i="319"/>
  <c r="I17" i="319" s="1"/>
  <c r="I12" i="319" s="1"/>
  <c r="H18" i="319"/>
  <c r="H17" i="319" s="1"/>
  <c r="H12" i="319" s="1"/>
  <c r="K60" i="285" l="1"/>
  <c r="J60" i="285"/>
  <c r="H60" i="285"/>
  <c r="M154" i="286" l="1"/>
  <c r="M153" i="286"/>
  <c r="L154" i="286"/>
  <c r="L153" i="286"/>
  <c r="K184" i="286" l="1"/>
  <c r="L184" i="286" s="1"/>
  <c r="M184" i="286" s="1"/>
  <c r="N184" i="286" s="1"/>
  <c r="K183" i="286"/>
  <c r="L183" i="286" s="1"/>
  <c r="M183" i="286" s="1"/>
  <c r="N183" i="286" s="1"/>
  <c r="K182" i="286"/>
  <c r="L182" i="286" s="1"/>
  <c r="M182" i="286" s="1"/>
  <c r="N182" i="286" s="1"/>
  <c r="K181" i="286"/>
  <c r="L181" i="286" s="1"/>
  <c r="M181" i="286" s="1"/>
  <c r="N181" i="286" s="1"/>
  <c r="K180" i="286"/>
  <c r="J179" i="286"/>
  <c r="K179" i="286" l="1"/>
  <c r="L180" i="286"/>
  <c r="M180" i="286" l="1"/>
  <c r="L179" i="286"/>
  <c r="N180" i="286" l="1"/>
  <c r="N179" i="286" s="1"/>
  <c r="M179" i="286"/>
  <c r="G32" i="285" l="1"/>
  <c r="K154" i="286" l="1"/>
  <c r="K153" i="286"/>
  <c r="J153" i="286"/>
  <c r="J166" i="286" l="1"/>
  <c r="D14" i="287" l="1"/>
  <c r="J101" i="286" l="1"/>
  <c r="H63" i="285"/>
  <c r="H62" i="285"/>
  <c r="G63" i="285"/>
  <c r="G62" i="285"/>
  <c r="J117" i="286" l="1"/>
  <c r="J105" i="286"/>
  <c r="J57" i="285" l="1"/>
  <c r="H57" i="285" l="1"/>
  <c r="K57" i="285"/>
  <c r="I160" i="286" l="1"/>
  <c r="H160" i="286"/>
  <c r="C14" i="287" l="1"/>
  <c r="J57" i="286"/>
  <c r="J23" i="286" l="1"/>
  <c r="J45" i="286"/>
  <c r="P120" i="286"/>
  <c r="J128" i="286"/>
  <c r="J36" i="286"/>
  <c r="J28" i="286"/>
  <c r="J77" i="286"/>
  <c r="J63" i="286"/>
  <c r="J144" i="286"/>
  <c r="J53" i="286"/>
  <c r="J92" i="286"/>
  <c r="J17" i="286"/>
  <c r="J113" i="286"/>
  <c r="J100" i="286" l="1"/>
  <c r="J59" i="286"/>
  <c r="J44" i="286" s="1"/>
  <c r="J16" i="286"/>
  <c r="J162" i="286" l="1"/>
  <c r="J99" i="286"/>
  <c r="J170" i="286"/>
  <c r="J171" i="286"/>
  <c r="J15" i="286"/>
  <c r="J12" i="285" l="1"/>
  <c r="K21" i="285"/>
  <c r="K12" i="285"/>
  <c r="J21" i="285"/>
  <c r="K22" i="285"/>
  <c r="J22" i="285"/>
  <c r="L128" i="286"/>
  <c r="L135" i="286" l="1"/>
  <c r="L17" i="286"/>
  <c r="L92" i="286"/>
  <c r="L144" i="286"/>
  <c r="M128" i="286"/>
  <c r="L36" i="286"/>
  <c r="L63" i="286"/>
  <c r="L45" i="286"/>
  <c r="N128" i="286" l="1"/>
  <c r="N63" i="286"/>
  <c r="L53" i="286"/>
  <c r="M53" i="286"/>
  <c r="M36" i="286"/>
  <c r="M144" i="286"/>
  <c r="M63" i="286"/>
  <c r="M135" i="286"/>
  <c r="L16" i="286"/>
  <c r="L15" i="286" s="1"/>
  <c r="M17" i="286"/>
  <c r="M45" i="286"/>
  <c r="M92" i="286"/>
  <c r="N144" i="286" l="1"/>
  <c r="N92" i="286"/>
  <c r="N135" i="286"/>
  <c r="N17" i="286"/>
  <c r="N36" i="286"/>
  <c r="N53" i="286"/>
  <c r="M16" i="286"/>
  <c r="M15" i="286" s="1"/>
  <c r="N16" i="286" l="1"/>
  <c r="N45" i="286"/>
  <c r="N170" i="286" l="1"/>
  <c r="N171" i="286"/>
  <c r="K101" i="286"/>
  <c r="N15" i="286"/>
  <c r="K117" i="286" l="1"/>
  <c r="L101" i="286"/>
  <c r="K105" i="286"/>
  <c r="L117" i="286" l="1"/>
  <c r="M101" i="286"/>
  <c r="L105" i="286"/>
  <c r="L100" i="286" s="1"/>
  <c r="K18" i="285"/>
  <c r="K17" i="285" s="1"/>
  <c r="K31" i="285" s="1"/>
  <c r="J18" i="285"/>
  <c r="J17" i="285" s="1"/>
  <c r="J31" i="285" s="1"/>
  <c r="L113" i="286"/>
  <c r="L127" i="286"/>
  <c r="J32" i="285" l="1"/>
  <c r="M117" i="286"/>
  <c r="M105" i="286"/>
  <c r="M100" i="286" s="1"/>
  <c r="K38" i="285"/>
  <c r="K32" i="285"/>
  <c r="K37" i="285" s="1"/>
  <c r="L99" i="286"/>
  <c r="J38" i="285"/>
  <c r="N117" i="286"/>
  <c r="N105" i="286"/>
  <c r="M113" i="286"/>
  <c r="L59" i="286"/>
  <c r="L44" i="286" s="1"/>
  <c r="M127" i="286"/>
  <c r="N101" i="286" l="1"/>
  <c r="N100" i="286" s="1"/>
  <c r="L43" i="286"/>
  <c r="L42" i="286" s="1"/>
  <c r="L152" i="286" s="1"/>
  <c r="N113" i="286"/>
  <c r="M99" i="286"/>
  <c r="M59" i="286"/>
  <c r="M44" i="286" s="1"/>
  <c r="N162" i="286" l="1"/>
  <c r="N169" i="286" s="1"/>
  <c r="N127" i="286"/>
  <c r="N99" i="286"/>
  <c r="L160" i="286"/>
  <c r="M43" i="286"/>
  <c r="M160" i="286" s="1"/>
  <c r="N59" i="286" l="1"/>
  <c r="M42" i="286"/>
  <c r="M152" i="286" s="1"/>
  <c r="N44" i="286" l="1"/>
  <c r="N43" i="286" l="1"/>
  <c r="N42" i="286" l="1"/>
  <c r="N152" i="286" s="1"/>
  <c r="N160" i="286"/>
  <c r="P154" i="286" l="1"/>
  <c r="P153" i="286"/>
  <c r="P163" i="286" l="1"/>
  <c r="O163" i="286"/>
  <c r="G71" i="285" l="1"/>
  <c r="G70" i="285"/>
  <c r="G28" i="285" l="1"/>
  <c r="P74" i="286" l="1"/>
  <c r="G26" i="285"/>
  <c r="G20" i="285" l="1"/>
  <c r="G23" i="285"/>
  <c r="G30" i="285"/>
  <c r="G16" i="285"/>
  <c r="G25" i="285"/>
  <c r="G27" i="285"/>
  <c r="G19" i="285" l="1"/>
  <c r="G13" i="285" l="1"/>
  <c r="E16" i="287" l="1"/>
  <c r="E15" i="287"/>
  <c r="P188" i="286"/>
  <c r="O188" i="286"/>
  <c r="P187" i="286"/>
  <c r="O187" i="286"/>
  <c r="P186" i="286"/>
  <c r="O186" i="286"/>
  <c r="P185" i="286"/>
  <c r="O185" i="286"/>
  <c r="P183" i="286"/>
  <c r="P182" i="286"/>
  <c r="P181" i="286"/>
  <c r="P180" i="286"/>
  <c r="P179" i="286"/>
  <c r="O178" i="286"/>
  <c r="P178" i="286"/>
  <c r="P166" i="286"/>
  <c r="O166" i="286"/>
  <c r="P165" i="286"/>
  <c r="O165" i="286"/>
  <c r="P164" i="286"/>
  <c r="O164" i="286"/>
  <c r="P161" i="286"/>
  <c r="O161" i="286"/>
  <c r="P159" i="286"/>
  <c r="O159" i="286"/>
  <c r="P158" i="286"/>
  <c r="O158" i="286"/>
  <c r="P156" i="286"/>
  <c r="O156" i="286"/>
  <c r="O154" i="286"/>
  <c r="P150" i="286"/>
  <c r="O150" i="286"/>
  <c r="P147" i="286"/>
  <c r="O147" i="286"/>
  <c r="P142" i="286"/>
  <c r="P141" i="286"/>
  <c r="P132" i="286"/>
  <c r="O132" i="286"/>
  <c r="P103" i="286"/>
  <c r="P102" i="286"/>
  <c r="P93" i="286"/>
  <c r="O93" i="286"/>
  <c r="P73" i="286"/>
  <c r="O73" i="286"/>
  <c r="P72" i="286"/>
  <c r="P71" i="286"/>
  <c r="P69" i="286"/>
  <c r="O69" i="286"/>
  <c r="P68" i="286"/>
  <c r="O68" i="286"/>
  <c r="P67" i="286"/>
  <c r="O67" i="286"/>
  <c r="P18" i="286"/>
  <c r="O18" i="286"/>
  <c r="M70" i="285"/>
  <c r="L70" i="285"/>
  <c r="M63" i="285"/>
  <c r="M62" i="285"/>
  <c r="M34" i="285"/>
  <c r="L34" i="285"/>
  <c r="I34" i="285"/>
  <c r="I33" i="285"/>
  <c r="P137" i="286" l="1"/>
  <c r="P151" i="286"/>
  <c r="P133" i="286"/>
  <c r="P131" i="286"/>
  <c r="P129" i="286"/>
  <c r="P123" i="286"/>
  <c r="P118" i="286"/>
  <c r="P114" i="286"/>
  <c r="O112" i="286"/>
  <c r="O104" i="286"/>
  <c r="P94" i="286"/>
  <c r="P95" i="286"/>
  <c r="P98" i="286"/>
  <c r="P50" i="286"/>
  <c r="O91" i="286"/>
  <c r="P91" i="286"/>
  <c r="O90" i="286"/>
  <c r="P90" i="286"/>
  <c r="O89" i="286"/>
  <c r="P89" i="286"/>
  <c r="O88" i="286"/>
  <c r="P88" i="286"/>
  <c r="O87" i="286"/>
  <c r="P87" i="286"/>
  <c r="O86" i="286"/>
  <c r="P85" i="286"/>
  <c r="P81" i="286"/>
  <c r="P66" i="286"/>
  <c r="P65" i="286"/>
  <c r="P58" i="286"/>
  <c r="O56" i="286"/>
  <c r="P54" i="286"/>
  <c r="P52" i="286"/>
  <c r="P51" i="286"/>
  <c r="P125" i="286" l="1"/>
  <c r="P56" i="286"/>
  <c r="P112" i="286"/>
  <c r="P96" i="286"/>
  <c r="P104" i="286"/>
  <c r="P107" i="286"/>
  <c r="P86" i="286"/>
  <c r="P110" i="286"/>
  <c r="P49" i="286"/>
  <c r="P134" i="286"/>
  <c r="P76" i="286"/>
  <c r="P48" i="286"/>
  <c r="P61" i="286"/>
  <c r="P62" i="286"/>
  <c r="P149" i="286"/>
  <c r="P80" i="286"/>
  <c r="P83" i="286"/>
  <c r="P75" i="286"/>
  <c r="P108" i="286"/>
  <c r="P115" i="286"/>
  <c r="P64" i="286"/>
  <c r="P97" i="286"/>
  <c r="P111" i="286"/>
  <c r="O131" i="286"/>
  <c r="P146" i="286"/>
  <c r="P126" i="286"/>
  <c r="P60" i="286"/>
  <c r="P109" i="286"/>
  <c r="P121" i="286"/>
  <c r="P130" i="286"/>
  <c r="P70" i="286"/>
  <c r="P84" i="286"/>
  <c r="P55" i="286"/>
  <c r="P116" i="286"/>
  <c r="P47" i="286" l="1"/>
  <c r="I14" i="285" l="1"/>
  <c r="I15" i="285"/>
  <c r="I39" i="285"/>
  <c r="I40" i="285"/>
  <c r="I41" i="285"/>
  <c r="I42" i="285"/>
  <c r="I47" i="285"/>
  <c r="I50" i="285"/>
  <c r="I51" i="285"/>
  <c r="I52" i="285"/>
  <c r="I53" i="285"/>
  <c r="I54" i="285"/>
  <c r="I55" i="285"/>
  <c r="I56" i="285"/>
  <c r="I58" i="285"/>
  <c r="I59" i="285"/>
  <c r="I61" i="285"/>
  <c r="L39" i="285" l="1"/>
  <c r="M39" i="285"/>
  <c r="L40" i="285"/>
  <c r="M40" i="285"/>
  <c r="L41" i="285"/>
  <c r="M41" i="285"/>
  <c r="L42" i="285"/>
  <c r="M42" i="285"/>
  <c r="L47" i="285"/>
  <c r="M47" i="285"/>
  <c r="M44" i="285" l="1"/>
  <c r="I60" i="285" l="1"/>
  <c r="L63" i="285" l="1"/>
  <c r="I63" i="285"/>
  <c r="I62" i="285"/>
  <c r="L62" i="285"/>
  <c r="P138" i="286"/>
  <c r="P124" i="286"/>
  <c r="P46" i="286"/>
  <c r="P38" i="286"/>
  <c r="P37" i="286"/>
  <c r="P34" i="286"/>
  <c r="P32" i="286"/>
  <c r="P27" i="286"/>
  <c r="P25" i="286"/>
  <c r="P24" i="286"/>
  <c r="O142" i="286" l="1"/>
  <c r="O124" i="286"/>
  <c r="O46" i="286"/>
  <c r="O38" i="286"/>
  <c r="O34" i="286"/>
  <c r="O32" i="286"/>
  <c r="O27" i="286"/>
  <c r="O25" i="286"/>
  <c r="O24" i="286"/>
  <c r="P26" i="286" l="1"/>
  <c r="P29" i="286"/>
  <c r="P39" i="286"/>
  <c r="P19" i="286"/>
  <c r="P20" i="286"/>
  <c r="P31" i="286"/>
  <c r="P40" i="286"/>
  <c r="P35" i="286"/>
  <c r="P21" i="286"/>
  <c r="P22" i="286"/>
  <c r="P33" i="286"/>
  <c r="P41" i="286"/>
  <c r="P136" i="286" l="1"/>
  <c r="A17" i="309" l="1"/>
  <c r="A18" i="309" s="1"/>
  <c r="A19" i="309" s="1"/>
  <c r="A20" i="309" s="1"/>
  <c r="K35" i="309" l="1"/>
  <c r="I35" i="309"/>
  <c r="G35" i="309"/>
  <c r="A25" i="309"/>
  <c r="K22" i="309"/>
  <c r="I22" i="309"/>
  <c r="G22" i="309"/>
  <c r="K36" i="309" l="1"/>
  <c r="I36" i="309"/>
  <c r="G36" i="309"/>
  <c r="A26" i="309"/>
  <c r="A27" i="309" l="1"/>
  <c r="A28" i="309" l="1"/>
  <c r="A29" i="309" l="1"/>
  <c r="A30" i="309" l="1"/>
  <c r="A31" i="309" s="1"/>
  <c r="A32" i="309" s="1"/>
  <c r="A33" i="309" s="1"/>
  <c r="A34" i="309" s="1"/>
  <c r="A35" i="309" s="1"/>
  <c r="N193" i="286" l="1"/>
  <c r="O81" i="286" l="1"/>
  <c r="O137" i="286" l="1"/>
  <c r="O138" i="286"/>
  <c r="O182" i="286"/>
  <c r="P23" i="286"/>
  <c r="M61" i="285"/>
  <c r="L61" i="285"/>
  <c r="M59" i="285"/>
  <c r="L59" i="285"/>
  <c r="M58" i="285"/>
  <c r="L58" i="285"/>
  <c r="M56" i="285"/>
  <c r="L56" i="285"/>
  <c r="M55" i="285"/>
  <c r="L55" i="285"/>
  <c r="M54" i="285"/>
  <c r="L54" i="285"/>
  <c r="M53" i="285"/>
  <c r="L53" i="285"/>
  <c r="M52" i="285"/>
  <c r="L52" i="285"/>
  <c r="M51" i="285"/>
  <c r="L51" i="285"/>
  <c r="M50" i="285"/>
  <c r="L50" i="285"/>
  <c r="M15" i="285"/>
  <c r="L15" i="285"/>
  <c r="M14" i="285"/>
  <c r="L14" i="285"/>
  <c r="O41" i="286" l="1"/>
  <c r="O26" i="286"/>
  <c r="O180" i="286"/>
  <c r="O181" i="286"/>
  <c r="P184" i="286"/>
  <c r="O37" i="286"/>
  <c r="O29" i="286"/>
  <c r="O114" i="286"/>
  <c r="O84" i="286"/>
  <c r="L60" i="285"/>
  <c r="M60" i="285"/>
  <c r="O129" i="286"/>
  <c r="O125" i="286"/>
  <c r="O115" i="286"/>
  <c r="O110" i="286"/>
  <c r="O83" i="286"/>
  <c r="I70" i="285"/>
  <c r="O108" i="286"/>
  <c r="O22" i="286"/>
  <c r="O50" i="286" l="1"/>
  <c r="O111" i="286"/>
  <c r="O48" i="286"/>
  <c r="O54" i="286"/>
  <c r="O75" i="286"/>
  <c r="O76" i="286"/>
  <c r="O62" i="286"/>
  <c r="O134" i="286"/>
  <c r="O95" i="286"/>
  <c r="O80" i="286"/>
  <c r="O136" i="286"/>
  <c r="O66" i="286"/>
  <c r="O126" i="286"/>
  <c r="O58" i="286"/>
  <c r="O151" i="286"/>
  <c r="O49" i="286"/>
  <c r="O116" i="286"/>
  <c r="O55" i="286"/>
  <c r="K65" i="285"/>
  <c r="O70" i="286"/>
  <c r="O121" i="286"/>
  <c r="O149" i="286"/>
  <c r="O146" i="286"/>
  <c r="O118" i="286"/>
  <c r="O85" i="286"/>
  <c r="O109" i="286"/>
  <c r="O64" i="286"/>
  <c r="I44" i="285"/>
  <c r="L44" i="285"/>
  <c r="O60" i="286"/>
  <c r="O96" i="286"/>
  <c r="O65" i="286"/>
  <c r="O78" i="286"/>
  <c r="M26" i="285"/>
  <c r="M28" i="285"/>
  <c r="M27" i="285"/>
  <c r="L23" i="285"/>
  <c r="L27" i="285"/>
  <c r="P79" i="286"/>
  <c r="L24" i="285"/>
  <c r="I26" i="285"/>
  <c r="O130" i="286"/>
  <c r="L28" i="285"/>
  <c r="O79" i="286"/>
  <c r="L26" i="285"/>
  <c r="M23" i="285"/>
  <c r="P78" i="286"/>
  <c r="E14" i="287"/>
  <c r="H193" i="286"/>
  <c r="I27" i="285"/>
  <c r="I28" i="285"/>
  <c r="H22" i="285"/>
  <c r="J65" i="285"/>
  <c r="O40" i="286" l="1"/>
  <c r="O61" i="286"/>
  <c r="O47" i="286"/>
  <c r="O72" i="286"/>
  <c r="M65" i="285"/>
  <c r="O71" i="286"/>
  <c r="P171" i="286"/>
  <c r="M25" i="285"/>
  <c r="L22" i="285"/>
  <c r="H21" i="285"/>
  <c r="M19" i="285"/>
  <c r="L25" i="285"/>
  <c r="O20" i="286"/>
  <c r="O77" i="286"/>
  <c r="O23" i="286"/>
  <c r="I25" i="285"/>
  <c r="J64" i="285"/>
  <c r="H18" i="285" l="1"/>
  <c r="O74" i="286"/>
  <c r="O103" i="286"/>
  <c r="L21" i="285"/>
  <c r="K144" i="286"/>
  <c r="K113" i="286"/>
  <c r="K63" i="286"/>
  <c r="O33" i="286"/>
  <c r="O102" i="286"/>
  <c r="K128" i="286"/>
  <c r="O119" i="286"/>
  <c r="P119" i="286"/>
  <c r="O145" i="286"/>
  <c r="P145" i="286"/>
  <c r="O148" i="286"/>
  <c r="P148" i="286"/>
  <c r="O117" i="286"/>
  <c r="P117" i="286"/>
  <c r="O122" i="286"/>
  <c r="P122" i="286"/>
  <c r="O57" i="286"/>
  <c r="P57" i="286"/>
  <c r="O63" i="286"/>
  <c r="P63" i="286"/>
  <c r="P92" i="286"/>
  <c r="H16" i="287"/>
  <c r="P36" i="286"/>
  <c r="O53" i="286"/>
  <c r="P53" i="286"/>
  <c r="P30" i="286"/>
  <c r="P77" i="286"/>
  <c r="O82" i="286"/>
  <c r="P82" i="286"/>
  <c r="O128" i="286"/>
  <c r="P128" i="286"/>
  <c r="M24" i="285"/>
  <c r="O21" i="286"/>
  <c r="O123" i="286"/>
  <c r="O120" i="286"/>
  <c r="O179" i="286" l="1"/>
  <c r="O35" i="286"/>
  <c r="K59" i="286"/>
  <c r="K53" i="286"/>
  <c r="O39" i="286"/>
  <c r="K45" i="286"/>
  <c r="P101" i="286"/>
  <c r="O144" i="286"/>
  <c r="P144" i="286"/>
  <c r="P17" i="286"/>
  <c r="P28" i="286"/>
  <c r="O59" i="286"/>
  <c r="P59" i="286"/>
  <c r="P45" i="286"/>
  <c r="K64" i="285"/>
  <c r="M64" i="285" s="1"/>
  <c r="M21" i="285"/>
  <c r="I16" i="285"/>
  <c r="J66" i="285"/>
  <c r="H71" i="285" l="1"/>
  <c r="O28" i="286"/>
  <c r="O36" i="286"/>
  <c r="K44" i="286"/>
  <c r="K100" i="286"/>
  <c r="L16" i="285"/>
  <c r="G66" i="285"/>
  <c r="G12" i="285"/>
  <c r="P16" i="286"/>
  <c r="M22" i="285"/>
  <c r="H15" i="287"/>
  <c r="F14" i="287"/>
  <c r="K66" i="285"/>
  <c r="J157" i="286"/>
  <c r="O184" i="286" l="1"/>
  <c r="I71" i="285"/>
  <c r="J71" i="285"/>
  <c r="K99" i="286"/>
  <c r="K162" i="286"/>
  <c r="P157" i="286"/>
  <c r="M16" i="285"/>
  <c r="P170" i="286"/>
  <c r="M13" i="285"/>
  <c r="P15" i="286"/>
  <c r="M12" i="285"/>
  <c r="K36" i="286"/>
  <c r="G14" i="287"/>
  <c r="H14" i="287" s="1"/>
  <c r="J22" i="309" l="1"/>
  <c r="L71" i="285"/>
  <c r="K71" i="285"/>
  <c r="M71" i="285" s="1"/>
  <c r="M162" i="286"/>
  <c r="L162" i="286"/>
  <c r="K17" i="286"/>
  <c r="K16" i="286" s="1"/>
  <c r="M66" i="285"/>
  <c r="O101" i="286"/>
  <c r="K15" i="286" l="1"/>
  <c r="K157" i="286"/>
  <c r="N168" i="286" l="1"/>
  <c r="N167" i="286"/>
  <c r="L157" i="286"/>
  <c r="M157" i="286" l="1"/>
  <c r="H65" i="285" l="1"/>
  <c r="L65" i="285" l="1"/>
  <c r="L64" i="285"/>
  <c r="O113" i="286" l="1"/>
  <c r="P113" i="286"/>
  <c r="O141" i="286" l="1"/>
  <c r="K135" i="286" l="1"/>
  <c r="K127" i="286" s="1"/>
  <c r="H12" i="285" l="1"/>
  <c r="O19" i="286" l="1"/>
  <c r="I13" i="285"/>
  <c r="L13" i="285"/>
  <c r="H66" i="285"/>
  <c r="F22" i="309" l="1"/>
  <c r="O45" i="286"/>
  <c r="O17" i="286"/>
  <c r="O52" i="286"/>
  <c r="I66" i="285"/>
  <c r="L66" i="285"/>
  <c r="O51" i="286"/>
  <c r="L12" i="285"/>
  <c r="I12" i="285"/>
  <c r="L19" i="285"/>
  <c r="I19" i="285"/>
  <c r="O15" i="286" l="1"/>
  <c r="O171" i="286"/>
  <c r="O170" i="286"/>
  <c r="N157" i="286"/>
  <c r="O157" i="286" s="1"/>
  <c r="O97" i="286"/>
  <c r="O16" i="286"/>
  <c r="O98" i="286"/>
  <c r="O44" i="286"/>
  <c r="O92" i="286" l="1"/>
  <c r="O133" i="286"/>
  <c r="K69" i="285"/>
  <c r="O94" i="286"/>
  <c r="M20" i="285"/>
  <c r="L20" i="285"/>
  <c r="I30" i="285"/>
  <c r="M29" i="285"/>
  <c r="L30" i="285"/>
  <c r="I20" i="285"/>
  <c r="M30" i="285"/>
  <c r="H22" i="309"/>
  <c r="M18" i="285" l="1"/>
  <c r="J69" i="285"/>
  <c r="H35" i="309" l="1"/>
  <c r="J35" i="309"/>
  <c r="J36" i="309" s="1"/>
  <c r="K92" i="286"/>
  <c r="K43" i="286" s="1"/>
  <c r="K160" i="286" s="1"/>
  <c r="M17" i="285"/>
  <c r="H36" i="309" l="1"/>
  <c r="K42" i="286"/>
  <c r="K152" i="286" s="1"/>
  <c r="M31" i="285"/>
  <c r="M69" i="285"/>
  <c r="M38" i="285" l="1"/>
  <c r="M192" i="286" l="1"/>
  <c r="M194" i="286" s="1"/>
  <c r="M32" i="285" l="1"/>
  <c r="L29" i="285" l="1"/>
  <c r="K43" i="285"/>
  <c r="L33" i="285"/>
  <c r="H17" i="285" l="1"/>
  <c r="L18" i="285"/>
  <c r="K49" i="285"/>
  <c r="M33" i="285"/>
  <c r="H31" i="285" l="1"/>
  <c r="L17" i="285"/>
  <c r="H69" i="285"/>
  <c r="L69" i="285" s="1"/>
  <c r="K48" i="285"/>
  <c r="K46" i="285"/>
  <c r="L31" i="285" l="1"/>
  <c r="H38" i="285"/>
  <c r="L38" i="285" s="1"/>
  <c r="I23" i="285" l="1"/>
  <c r="P44" i="286" l="1"/>
  <c r="H192" i="286" l="1"/>
  <c r="H194" i="286" l="1"/>
  <c r="O107" i="286" l="1"/>
  <c r="P105" i="286" l="1"/>
  <c r="O106" i="286"/>
  <c r="P106" i="286"/>
  <c r="O105" i="286" l="1"/>
  <c r="G24" i="285"/>
  <c r="P100" i="286" l="1"/>
  <c r="O100" i="286"/>
  <c r="I24" i="285"/>
  <c r="G21" i="285"/>
  <c r="G22" i="285"/>
  <c r="J168" i="286" l="1"/>
  <c r="J167" i="286"/>
  <c r="O162" i="286"/>
  <c r="I22" i="285"/>
  <c r="P99" i="286"/>
  <c r="O99" i="286"/>
  <c r="P162" i="286"/>
  <c r="I21" i="285"/>
  <c r="J169" i="286" l="1"/>
  <c r="P169" i="286" s="1"/>
  <c r="O168" i="286"/>
  <c r="P168" i="286"/>
  <c r="I64" i="285"/>
  <c r="G65" i="285"/>
  <c r="P167" i="286"/>
  <c r="O167" i="286"/>
  <c r="O169" i="286" l="1"/>
  <c r="I65" i="285"/>
  <c r="I57" i="285" l="1"/>
  <c r="O153" i="286" l="1"/>
  <c r="K155" i="286"/>
  <c r="L155" i="286"/>
  <c r="M155" i="286"/>
  <c r="N155" i="286"/>
  <c r="H32" i="285" l="1"/>
  <c r="L32" i="285" l="1"/>
  <c r="H37" i="285"/>
  <c r="H43" i="285" l="1"/>
  <c r="H46" i="285" l="1"/>
  <c r="H48" i="285"/>
  <c r="H49" i="285"/>
  <c r="L57" i="285" l="1"/>
  <c r="M57" i="285" l="1"/>
  <c r="J37" i="285"/>
  <c r="P143" i="286" l="1"/>
  <c r="J135" i="286"/>
  <c r="M37" i="285"/>
  <c r="J43" i="285"/>
  <c r="L37" i="285"/>
  <c r="O143" i="286"/>
  <c r="M43" i="285" l="1"/>
  <c r="L43" i="285"/>
  <c r="P140" i="286"/>
  <c r="O140" i="286"/>
  <c r="F35" i="309" l="1"/>
  <c r="F36" i="309" s="1"/>
  <c r="M45" i="285"/>
  <c r="J46" i="285"/>
  <c r="J48" i="285"/>
  <c r="L45" i="285"/>
  <c r="J49" i="285"/>
  <c r="P139" i="286"/>
  <c r="O139" i="286"/>
  <c r="M49" i="285" l="1"/>
  <c r="L49" i="285"/>
  <c r="M48" i="285"/>
  <c r="L48" i="285"/>
  <c r="M46" i="285"/>
  <c r="L46" i="285"/>
  <c r="O135" i="286"/>
  <c r="J127" i="286"/>
  <c r="P135" i="286"/>
  <c r="O127" i="286" l="1"/>
  <c r="J43" i="286"/>
  <c r="G29" i="285"/>
  <c r="P127" i="286"/>
  <c r="G18" i="285" l="1"/>
  <c r="I29" i="285"/>
  <c r="O43" i="286"/>
  <c r="J42" i="286"/>
  <c r="P43" i="286"/>
  <c r="J160" i="286"/>
  <c r="G17" i="285" l="1"/>
  <c r="I18" i="285"/>
  <c r="P160" i="286"/>
  <c r="O160" i="286"/>
  <c r="J152" i="286"/>
  <c r="O42" i="286"/>
  <c r="P42" i="286"/>
  <c r="I192" i="286"/>
  <c r="G31" i="285" l="1"/>
  <c r="G69" i="285"/>
  <c r="I69" i="285" s="1"/>
  <c r="I17" i="285"/>
  <c r="P152" i="286"/>
  <c r="O152" i="286"/>
  <c r="N192" i="286"/>
  <c r="I194" i="286"/>
  <c r="G37" i="285" l="1"/>
  <c r="I31" i="285"/>
  <c r="D36" i="309"/>
  <c r="G38" i="285"/>
  <c r="I38" i="285" s="1"/>
  <c r="I32" i="285"/>
  <c r="O155" i="286"/>
  <c r="P155" i="286"/>
  <c r="G43" i="285" l="1"/>
  <c r="I37" i="285"/>
  <c r="I43" i="285" l="1"/>
  <c r="G48" i="285" l="1"/>
  <c r="I48" i="285" s="1"/>
  <c r="G46" i="285"/>
  <c r="I46" i="285" s="1"/>
  <c r="I45" i="285"/>
  <c r="I49" i="285" l="1"/>
</calcChain>
</file>

<file path=xl/comments1.xml><?xml version="1.0" encoding="utf-8"?>
<comments xmlns="http://schemas.openxmlformats.org/spreadsheetml/2006/main">
  <authors>
    <author>Gabriela Stoichitoiu</author>
  </authors>
  <commentList>
    <comment ref="J119" authorId="0">
      <text>
        <r>
          <rPr>
            <b/>
            <sz val="9"/>
            <color indexed="81"/>
            <rFont val="Tahoma"/>
            <family val="2"/>
          </rPr>
          <t>Gabriela Stoichitoiu:</t>
        </r>
        <r>
          <rPr>
            <sz val="9"/>
            <color indexed="81"/>
            <rFont val="Tahoma"/>
            <family val="2"/>
          </rPr>
          <t xml:space="preserve">
dediscutat cu Sandra</t>
        </r>
      </text>
    </comment>
  </commentList>
</comments>
</file>

<file path=xl/sharedStrings.xml><?xml version="1.0" encoding="utf-8"?>
<sst xmlns="http://schemas.openxmlformats.org/spreadsheetml/2006/main" count="1217" uniqueCount="705">
  <si>
    <t>An</t>
  </si>
  <si>
    <t>INDICATORI</t>
  </si>
  <si>
    <t>Nr. rd.</t>
  </si>
  <si>
    <t>%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</si>
  <si>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</si>
  <si>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</si>
  <si>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</si>
  <si>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</si>
  <si>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</si>
  <si>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</si>
  <si>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</si>
  <si>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</si>
  <si>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</si>
  <si>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</si>
  <si>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</si>
  <si>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>II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</si>
  <si>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</si>
  <si>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</si>
  <si>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</si>
  <si>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</si>
  <si>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</si>
  <si>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</si>
  <si>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</si>
  <si>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III</t>
  </si>
  <si>
    <t>IV</t>
  </si>
  <si>
    <t>V</t>
  </si>
  <si>
    <t>Rezerve legale</t>
  </si>
  <si>
    <t>VI</t>
  </si>
  <si>
    <t>VENITURI DIN FONDURI EUROPENE</t>
  </si>
  <si>
    <t>VII</t>
  </si>
  <si>
    <t>cheltuieli cu reclama si publicitate</t>
  </si>
  <si>
    <t>alte cheltuieli</t>
  </si>
  <si>
    <t>VIII</t>
  </si>
  <si>
    <t>IX</t>
  </si>
  <si>
    <t>X</t>
  </si>
  <si>
    <t>DATE DE FUNDAMENTARE</t>
  </si>
  <si>
    <t>c1</t>
  </si>
  <si>
    <t>c2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</si>
  <si>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</si>
  <si>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mii lei</t>
  </si>
  <si>
    <t xml:space="preserve">Nr </t>
  </si>
  <si>
    <t xml:space="preserve">INDICATORI </t>
  </si>
  <si>
    <t>Crt</t>
  </si>
  <si>
    <t>Aprobat</t>
  </si>
  <si>
    <t>Realizat</t>
  </si>
  <si>
    <t>Trim II</t>
  </si>
  <si>
    <t>Trim III</t>
  </si>
  <si>
    <t>SURSE DE FINANŢARE A INVESTIŢIILOR, din care:</t>
  </si>
  <si>
    <t>Anexa nr.3</t>
  </si>
  <si>
    <t>I</t>
  </si>
  <si>
    <t>Surse proprii, din care:</t>
  </si>
  <si>
    <t>Alocaţii de la buget</t>
  </si>
  <si>
    <t>Credite bancare, din care:</t>
  </si>
  <si>
    <t>CHELTUIELI PENTRU INVESTIŢII, din care:</t>
  </si>
  <si>
    <t>Investiţii în curs, din care:</t>
  </si>
  <si>
    <t>Investiţii noi, din care:</t>
  </si>
  <si>
    <t>Dotări (alte achiziţii de imobilizări corporale)</t>
  </si>
  <si>
    <t>Rambursări de rate aferente creditelor pentru investiţii, din care:</t>
  </si>
  <si>
    <t>Anexa nr.4</t>
  </si>
  <si>
    <t>2.</t>
  </si>
  <si>
    <t xml:space="preserve">Măsuri de îmbunătăţire a rezultatului brut şi reducere a arieratelor </t>
  </si>
  <si>
    <t>Nr.crt.</t>
  </si>
  <si>
    <t>Termen de realizare</t>
  </si>
  <si>
    <t xml:space="preserve"> Influenţe   (+/-)</t>
  </si>
  <si>
    <t>Rezultat brut (+/-)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</si>
  <si>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</si>
  <si>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</si>
  <si>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</si>
  <si>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</si>
  <si>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</si>
  <si>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</si>
  <si>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</si>
  <si>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</si>
  <si>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Programul de investiţii, dotări şi sursele de finanţare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</si>
  <si>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</si>
  <si>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</si>
  <si>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</si>
  <si>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</si>
  <si>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</si>
  <si>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</si>
  <si>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 xml:space="preserve">   b)- externe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</si>
  <si>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</si>
  <si>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</si>
  <si>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</si>
  <si>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</si>
  <si>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</si>
  <si>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</si>
  <si>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</si>
  <si>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</si>
  <si>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venituri aferente costului producţiei în curs de execuţie</t>
  </si>
  <si>
    <t>f1)</t>
  </si>
  <si>
    <t>din amenzi şi penalităţi</t>
  </si>
  <si>
    <t>f2)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</si>
  <si>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</si>
  <si>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</si>
  <si>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</si>
  <si>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</si>
  <si>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</si>
  <si>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</si>
  <si>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din investiţii financiare</t>
  </si>
  <si>
    <t>din diferenţe de curs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</si>
  <si>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</si>
  <si>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</si>
  <si>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</si>
  <si>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</si>
  <si>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</si>
  <si>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</si>
  <si>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</si>
  <si>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</si>
  <si>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</si>
  <si>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</si>
  <si>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</si>
  <si>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</si>
  <si>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</si>
  <si>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</si>
  <si>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</si>
  <si>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</si>
  <si>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</si>
  <si>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</si>
  <si>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</si>
  <si>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c1)</t>
  </si>
  <si>
    <t>cheltuieli de protocol, din care:</t>
  </si>
  <si>
    <t>c2)</t>
  </si>
  <si>
    <t>cheltuieli de reclamă şi publicitate, din care:</t>
  </si>
  <si>
    <t xml:space="preserve"> - ch.de promovare a produselor</t>
  </si>
  <si>
    <t>d1)</t>
  </si>
  <si>
    <t>d2)</t>
  </si>
  <si>
    <t>d3)</t>
  </si>
  <si>
    <t>cheltuieli cu transportul de bunuri şi persoane</t>
  </si>
  <si>
    <t xml:space="preserve">              -interna</t>
  </si>
  <si>
    <t xml:space="preserve">              -externa</t>
  </si>
  <si>
    <t>cheltuieli poştale şi taxe de telecomunicaţii</t>
  </si>
  <si>
    <t>cheltuieli cu serviciile bancare şi asimilate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</si>
  <si>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</si>
  <si>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</si>
  <si>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</si>
  <si>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</si>
  <si>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</si>
  <si>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</si>
  <si>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</si>
  <si>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</si>
  <si>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</si>
  <si>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</si>
  <si>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</si>
  <si>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</si>
  <si>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</si>
  <si>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</si>
  <si>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</si>
  <si>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</si>
  <si>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</si>
  <si>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</si>
  <si>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C1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</si>
  <si>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</si>
  <si>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</si>
  <si>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</si>
  <si>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</si>
  <si>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>b) tichete de masă;</t>
  </si>
  <si>
    <t>d) ch. privind participarea  salariaţilor la profitul obtinut în anul precedent</t>
  </si>
  <si>
    <t>e) alte cheltuieli conform CCM.</t>
  </si>
  <si>
    <t>C3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</si>
  <si>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</si>
  <si>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</si>
  <si>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</si>
  <si>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</si>
  <si>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a) pentru directori/directorat</t>
  </si>
  <si>
    <t>d) pentru alte comisii şi comitete constituite potrivit legii</t>
  </si>
  <si>
    <t>C5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</si>
  <si>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</si>
  <si>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</si>
  <si>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</si>
  <si>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</si>
  <si>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 xml:space="preserve">f) 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</si>
  <si>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</si>
  <si>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</si>
  <si>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</si>
  <si>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</si>
  <si>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</si>
  <si>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</si>
  <si>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</si>
  <si>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cheltuieli nedeductibile fiscal</t>
  </si>
  <si>
    <t>Anexa nr.2</t>
  </si>
  <si>
    <t xml:space="preserve">Nr.mediu de salariaţi </t>
  </si>
  <si>
    <t>Anexa nr.1</t>
  </si>
  <si>
    <t xml:space="preserve">%       </t>
  </si>
  <si>
    <t>9=7/5</t>
  </si>
  <si>
    <t>10=8/7</t>
  </si>
  <si>
    <t>6=5/4</t>
  </si>
  <si>
    <t>Venituri financiare</t>
  </si>
  <si>
    <t>A.</t>
  </si>
  <si>
    <t>B.</t>
  </si>
  <si>
    <t>cheltuieli cu impozite, taxe si varsaminte asimilate</t>
  </si>
  <si>
    <t>C.</t>
  </si>
  <si>
    <t xml:space="preserve">ch. cu salariile </t>
  </si>
  <si>
    <t>bonusuri</t>
  </si>
  <si>
    <t>alte cheltuieli  cu personalul, din care:</t>
  </si>
  <si>
    <t>D.</t>
  </si>
  <si>
    <t>alte cheltuieli de exploatare</t>
  </si>
  <si>
    <t>Cheltuieli financiare</t>
  </si>
  <si>
    <t>Alte rezerve reprezentând facilităţi fiscale prevăzute de lege</t>
  </si>
  <si>
    <t>Acoperirea pierderilor contabile din anii precedenţi</t>
  </si>
  <si>
    <t>Alte repartizări prevăzute de lege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</si>
  <si>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</si>
  <si>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ELIGIBILE DIN FONDURI EUROPENE,   din care</t>
  </si>
  <si>
    <t>cheltuieli cu salariile</t>
  </si>
  <si>
    <t>cheltuieli privind prestarile de servicii</t>
  </si>
  <si>
    <t>CHELTUIELI  PENTRU INVESTIŢII</t>
  </si>
  <si>
    <t>Nr.mediu de salariaţi total</t>
  </si>
  <si>
    <t>HIDROELECTRICA S.A.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</si>
  <si>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</si>
  <si>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Cod unic de înregistrare. 13267213</t>
  </si>
  <si>
    <t>Cresterea cifrei de afaceri</t>
  </si>
  <si>
    <t>Diminuarea altor venituri din exploatare</t>
  </si>
  <si>
    <t>Reducerea cheltuielilor cu personalul</t>
  </si>
  <si>
    <t>subvenţii, cf. prevederilor  legale în vigoare</t>
  </si>
  <si>
    <t>C0</t>
  </si>
  <si>
    <t xml:space="preserve">   - dividende cuvenite bugetului local</t>
  </si>
  <si>
    <t>alocaţii bugetare aferente plăţii angajamentelor din anii anteriori</t>
  </si>
  <si>
    <t>Venituri totale din exploatare, din care:</t>
  </si>
  <si>
    <t>-componenta fixă</t>
  </si>
  <si>
    <t>-componenta variabilă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</si>
  <si>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</si>
  <si>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</si>
  <si>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</si>
  <si>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</si>
  <si>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neimpozabile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</si>
  <si>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</si>
  <si>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</si>
  <si>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</si>
  <si>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</si>
  <si>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</si>
  <si>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</si>
  <si>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</si>
  <si>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</si>
  <si>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</si>
  <si>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</si>
  <si>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</si>
  <si>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alte venituri din exploatare (Rd.15+Rd.16+Rd.19+Rd.20+Rd.21), din care:</t>
  </si>
  <si>
    <t>cheltuieli de protocol, reclamă şi publicitate (Rd.51+Rd.53), din care:</t>
  </si>
  <si>
    <t>alte cheltuieli cu serviciile executate de terţi, din care:</t>
  </si>
  <si>
    <t>Gradul de realizare a veniturilor totale</t>
  </si>
  <si>
    <t>%        4=3/2</t>
  </si>
  <si>
    <t>%        7=6/5</t>
  </si>
  <si>
    <t xml:space="preserve">Plăţi restante </t>
  </si>
  <si>
    <t xml:space="preserve">Măsuri de îmbunătăţire a rezultatului brut şi reducere a plăţilor restante </t>
  </si>
  <si>
    <t>Cresterea cheltuielilor cu personalul</t>
  </si>
  <si>
    <t>Anexa nr.5</t>
  </si>
  <si>
    <t>Investiţii efectuate la imobilizările corporale existente (modernizări), din care:</t>
  </si>
  <si>
    <t>PDF</t>
  </si>
  <si>
    <t>Data finalizării investiţiei</t>
  </si>
  <si>
    <t>b) pentru bunurile de natura domeniului public al statului sau al unităţii administrativ teritoriale:</t>
  </si>
  <si>
    <t xml:space="preserve"> - active corporale</t>
  </si>
  <si>
    <t xml:space="preserve"> - tichete cadou ptr. campanii de marketing, studiul pieţei, promovarea pe pieţe existente sau noi, potrivit Legii nr.193/2006, cu  modificările ulterioare</t>
  </si>
  <si>
    <t>cheltuieli privind recrutarea şi plasarea personalului de conducere cf. Ordonanţei de urgenţă a Guvernului nr. 109/2011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</si>
  <si>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</si>
  <si>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</si>
  <si>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pentru consiliul de administraţie/consiliul de supraveghere, din care:</t>
  </si>
  <si>
    <t>din producţia de imobilizări</t>
  </si>
  <si>
    <t xml:space="preserve"> - tichete cadou potrivit Legii nr.193/2006, cu modificările ulterioare</t>
  </si>
  <si>
    <t xml:space="preserve"> -  tichete cadou ptr. cheltuieli de reclamă şi publicitate, potrivit Legii  nr.193/2006, cu modificările ulterioare</t>
  </si>
  <si>
    <t>ch. cu taxa de autorizare</t>
  </si>
  <si>
    <t xml:space="preserve">cheltuieli privind ajustările şi provizioanele </t>
  </si>
  <si>
    <t>cheltuieli cu bunuri si servicii</t>
  </si>
  <si>
    <t>cheltuieli cu plati compensatorii aferente disponibilizarilor de personal</t>
  </si>
  <si>
    <t>Cheltuieli aferente contractului de mandat si a altor organe de conducere si control, comisii si comitete</t>
  </si>
  <si>
    <t>Creanţe restante</t>
  </si>
  <si>
    <t>cheltuieli materiale</t>
  </si>
  <si>
    <t>AHE Maneciu-Valenii de Munte</t>
  </si>
  <si>
    <t>Amenajarea râului Crisul Repede pe sector Alesd -Fughiu</t>
  </si>
  <si>
    <t>AHE complexa a raului Olt pe sectorul Fagaras-Hoghiz</t>
  </si>
  <si>
    <t>CHE Vanatori. Lucrari de modernizare si punere in siguranta a canalului de aductiune</t>
  </si>
  <si>
    <t>Asigurarea siguranţei digurilor râului Olteţ prin refacerea capacităţii de tranzitare a albiei şi stabilizarea acesteia la confluenţa cu acumularea Drăgăneşti de pe râul Olt</t>
  </si>
  <si>
    <t>Modernizare Statii electrice 110 kV CHE sector Olt Superior</t>
  </si>
  <si>
    <t>Modernizare Staţie de 110/6/0,4 kV-Staţie de Pompe Petrimanu. Automatizare şi monitorizare</t>
  </si>
  <si>
    <t>Modernizare sistem de comanda, automatizare si semnalizare pentru vanele fluture din casa vanelor Galceag</t>
  </si>
  <si>
    <t>x</t>
  </si>
  <si>
    <t>Propuneri</t>
  </si>
  <si>
    <t xml:space="preserve">AHE a raului Bistrita pe sector Borca-Poiana Teiului </t>
  </si>
  <si>
    <t>AHE a raului Siret, pe sectorul Cosmesti-Movileni</t>
  </si>
  <si>
    <t>AHE Pascani pe raul Siret</t>
  </si>
  <si>
    <t>A.H.E. Runcu Firiza</t>
  </si>
  <si>
    <t>AHE Cerna - Belareca</t>
  </si>
  <si>
    <t>Baraj și Acumulare Poneasca</t>
  </si>
  <si>
    <t>Complex hidrotehnic și energetic Cerna- Motru - Tismana etapa a II-a.</t>
  </si>
  <si>
    <t>AHE  a râului Jiu pe sector Valea Sadului - Vădeni</t>
  </si>
  <si>
    <t>Scoaterea gospodariilor din satul Racatau de sub efectul lacului de acumulare Racaciuni</t>
  </si>
  <si>
    <t>CHEMP Vicov. Asigurarea capacitatii de tranzitare a viiturilor pe raurile Suceava, Putna si Laura</t>
  </si>
  <si>
    <t>Cresterea fiabilitatii sistemului de actionare a vanelor de la golirile de fund baraj Tau si sistem de masurare a deschiderii vanelor si a debitelor deversate</t>
  </si>
  <si>
    <t>CHE Florești II. Refacere și modernizare contracanal, dig mal drept.</t>
  </si>
  <si>
    <t xml:space="preserve">Optimizare si modernizare instalatii de ventilatie din centralele subterane CHE Galceag, Sugag si Sasciori si casele vanelor fluture aferente </t>
  </si>
  <si>
    <t>Reabilitare aparate de măsură și control la barajele Cerna, Tg.Jiu și Vădeni</t>
  </si>
  <si>
    <t>Modernizare statie 110 kV CHE Stanca</t>
  </si>
  <si>
    <t>Lucrari de reabilitare a ecluzei romane din cadrul SHEN Portile de Fier l</t>
  </si>
  <si>
    <t>Modernizare statie 110/20/0,6 kV la SHEN Portile de Fier - Ostrovul Mare</t>
  </si>
  <si>
    <t>Modernizare Staţie de 110/20/6/0,4 kV - Staţie Pompe Lotru Aval</t>
  </si>
  <si>
    <t xml:space="preserve">Modernizare Staţie de 110 kV-Staţie Pompe Jidoaia </t>
  </si>
  <si>
    <t>Modernizare Stație de 20 kV CHE Brădișor.</t>
  </si>
  <si>
    <t>CHE Malaia. Modernizare Stație de 20/6/0,4 kV.</t>
  </si>
  <si>
    <t>Retehnologizare CHE Mariselu</t>
  </si>
  <si>
    <t>3a</t>
  </si>
  <si>
    <t>6a</t>
  </si>
  <si>
    <t>6b</t>
  </si>
  <si>
    <t>6c</t>
  </si>
  <si>
    <t>8=5/3a</t>
  </si>
  <si>
    <t xml:space="preserve">CHE Dambovita Clabucet.                                                                                                                      </t>
  </si>
  <si>
    <t xml:space="preserve">AHE Raul Mare Retezat .                               </t>
  </si>
  <si>
    <t>abandon</t>
  </si>
  <si>
    <t xml:space="preserve">Extindere centru operational si consolidare dispecer la SH Slatina                                                                                                     </t>
  </si>
  <si>
    <t>CHE Lugasu.Baraj Lugasu.Masina pentru curatat gratare.</t>
  </si>
  <si>
    <t>Manager Departament Contabilitate</t>
  </si>
  <si>
    <t>Marian FETIŢA</t>
  </si>
  <si>
    <t>Presedinte Directorat</t>
  </si>
  <si>
    <t>Membru Directorat</t>
  </si>
  <si>
    <t xml:space="preserve">Modernizari la HA2 CHE Remeti, inclusiv a Stației de 110 kV, instalațiilor generale aferente centralei, nodului de presiune și Barajului Drăgan. </t>
  </si>
  <si>
    <t>Modernizare statie conexiuni 20kV CHE Nehoiasu</t>
  </si>
  <si>
    <t>analiza</t>
  </si>
  <si>
    <t>anual</t>
  </si>
  <si>
    <t>CJ</t>
  </si>
  <si>
    <t>Marian BRATU</t>
  </si>
  <si>
    <t>B</t>
  </si>
  <si>
    <t>Bogdan Nicolae BADEA</t>
  </si>
  <si>
    <t>Cheltuieli cu contribuțiile datorate de angajator</t>
  </si>
  <si>
    <t>cheltuieli privind dobânzile, din care:</t>
  </si>
  <si>
    <t>Productivitatea muncii în unităţi valorice pe total personal mediu recalculată cf. Legii anuale a bugetului de stat</t>
  </si>
  <si>
    <t>a) cheltuieli sociale prevăzute la art.25 din Legea nr. 227/2015 privind Codul fiscal(*, cu modificările şi completările ulterioare, din care:</t>
  </si>
  <si>
    <t>c) vouchere de vacanţă;</t>
  </si>
  <si>
    <t>Modernizare statie 110 kV CHE Gura Lotrului.</t>
  </si>
  <si>
    <t xml:space="preserve">AHE Surduc-Siriu </t>
  </si>
  <si>
    <t xml:space="preserve">AHE a raului Strei pe sector Subcetate-Simeria. CHE Bretea  </t>
  </si>
  <si>
    <t xml:space="preserve">AHE a raului Olt defileu pe sectorul Cornetu-Avrig </t>
  </si>
  <si>
    <t xml:space="preserve">Centrul de instructaj pentru angajatii S.C. Hidroelectrica S.A. Petresti. </t>
  </si>
  <si>
    <t>Reabilitare instalatie PSI Ecluza Portile de Fier II</t>
  </si>
  <si>
    <t xml:space="preserve">Lucrari reabilitare echipamente cu capitalizare </t>
  </si>
  <si>
    <t>Acumularea Lugasu. Reabilitarea si punerea in siguranta a digurilor acumularii</t>
  </si>
  <si>
    <t>Masuri de protectie suplimentara a disipatorului barajului deversor Portile de Fier l.</t>
  </si>
  <si>
    <t>Modernizare si reabilitare echipamente din  CHE Tismana Subteran.</t>
  </si>
  <si>
    <t>Reducerea cheltuielilor din activitatea financiara</t>
  </si>
  <si>
    <t xml:space="preserve">Reducerea altor cheltuieli de exploatare </t>
  </si>
  <si>
    <t>Reducerea cheltuielilor cu alte servicii executate de terţi</t>
  </si>
  <si>
    <t>Cresterea cheltuielilor privind serviciile executate de terţi</t>
  </si>
  <si>
    <t>Cresterea cheltuielilor cu alte servicii executate de terţi</t>
  </si>
  <si>
    <t>Diminuarea veniturilor din activitatea financiara</t>
  </si>
  <si>
    <t>Cresterea cheltuielilor cu impozite, taxe şi vărsăminte asimilate</t>
  </si>
  <si>
    <t xml:space="preserve">Cresterea altor cheltuieli de exploatare </t>
  </si>
  <si>
    <t>HE</t>
  </si>
  <si>
    <t>Amenajarea Complexă a râului Buzau pe sectorul Cândești - Vernești.</t>
  </si>
  <si>
    <t>Canal Dunăre București. Noduri Hidrotehnice NH1 – NH4</t>
  </si>
  <si>
    <t>CHE Retezat. AHE Raul Mare Retezat.Punere in siguranta a aductiunii principale-etapa II.</t>
  </si>
  <si>
    <t>AHE Râul Mare Aval</t>
  </si>
  <si>
    <t>MHC Paclisa</t>
  </si>
  <si>
    <t>CHEMP Vicov I+II</t>
  </si>
  <si>
    <t>Punere in siguranta CHEMP Vicov I + II.</t>
  </si>
  <si>
    <t>Valorificarea optima a potentialului hidroenergetic al raului Neagra Sarului</t>
  </si>
  <si>
    <t>Modernizare Dispecer S.H. Bistrita Piatra Neamt</t>
  </si>
  <si>
    <t>MHC afuenţi Prahova</t>
  </si>
  <si>
    <t>MHC Runcu 2.</t>
  </si>
  <si>
    <t>CHE pe canalul de restituție apă caldă de la CNE Cernavodă. CHE Cernavoda.</t>
  </si>
  <si>
    <t>CHE Ovidiu pe Canal Poarta Albă Midia Năvodari</t>
  </si>
  <si>
    <t>CHE Ovidiu pe Canal Poarta Albă Midia Năvodari. Lucrări pentru punerea în siguranță și trecerea în conservare.</t>
  </si>
  <si>
    <t>Modernizare vană plană 2x3/75 priză de apă baraj Pecineagu-Clăbucet.</t>
  </si>
  <si>
    <t>Lac redresor Sebes etapa I. Prag la cota 268,0 mdM</t>
  </si>
  <si>
    <t xml:space="preserve">Lac redresor Sebes etapa II                                           </t>
  </si>
  <si>
    <t>Bloc de supraveghere baraj Cugir. E/M</t>
  </si>
  <si>
    <t>AHE a Râului Sebeș CHE Șugag și  CHE Gâlceag. Bloc de supraveghere baraj Cugir</t>
  </si>
  <si>
    <t xml:space="preserve">Servicii  consultanta in vederea selectarii de investitori si a infiintarii Societatii Comerciale pentru realizarea obiectivului de investitii CHEAP Tarnita Lapustesti”  </t>
  </si>
  <si>
    <t>2*</t>
  </si>
  <si>
    <t>Eliminare exfiltratii conducte de aductiune MHA 1 si 2 CHE Gilau I si lucrari de consolidare</t>
  </si>
  <si>
    <t xml:space="preserve">Eliminare exfiltratii derivatie CHE Gilau I – CHE Floresti II  </t>
  </si>
  <si>
    <t>Acumularea Tileagd.Reabilitarea si punerea in siguranta a digurilor acumularii</t>
  </si>
  <si>
    <t>CHE Tileagd. Baraj Tileagd. Grinda pentru deviat plutitori</t>
  </si>
  <si>
    <t>Baraj Lugasu.Bariera antiplutitori.</t>
  </si>
  <si>
    <t>Baraj Lugasu.Masina pentru curatat gratare.</t>
  </si>
  <si>
    <t>CHE Tarnita. Lucrari de ambientizare la centrala</t>
  </si>
  <si>
    <t>CHE Tarnita. Lucrari de reparatii si modernizari la baraj si bloc de interventie</t>
  </si>
  <si>
    <t>Instalatie de epuismente de avarie in CHE Remeti</t>
  </si>
  <si>
    <t>CHE Ruieni. Lucrari de reabilitare a partii de constructii si arhitectura</t>
  </si>
  <si>
    <t>Echipare SCADA camera dispecer DHE Caransebes</t>
  </si>
  <si>
    <t>Echipare SCADA  camera comanda DHE Hațeg</t>
  </si>
  <si>
    <t>AHE Raul Mare  aval sector Clopotiva-Hateg.Lacul de acumulare Ostrovul Mic.Refacerea etansarii in zonele de risc maxim</t>
  </si>
  <si>
    <t>CHEMP Poneasca</t>
  </si>
  <si>
    <t>MHC Dobra</t>
  </si>
  <si>
    <t>CHE Tomeasa</t>
  </si>
  <si>
    <t>CHE Vernesti. Executare învelitoare cu sarpanta la statiile de 6 si 20 kV, inclusiv camera de comanda.</t>
  </si>
  <si>
    <t>CA</t>
  </si>
  <si>
    <t>Cj</t>
  </si>
  <si>
    <t>H</t>
  </si>
  <si>
    <t>Retehnologizare CHE Slatina</t>
  </si>
  <si>
    <t>PdF</t>
  </si>
  <si>
    <t>S</t>
  </si>
  <si>
    <t>CHE Slatina. Modernizarea hidroagregatului nr.1</t>
  </si>
  <si>
    <t>Cresterea gradului de siguranta in functionare si modernizare la CHE Olt Inferior, respectiv C.H.E. Ipoteşti, Drăgăneşti, Frunzaru, Rusăneşti, Izbiceni</t>
  </si>
  <si>
    <t>Energie vanduta din Productie (MWh)</t>
  </si>
  <si>
    <t>Cost total de productie (mii lei)</t>
  </si>
  <si>
    <t>cost total unitar de producere (lei/MWh)</t>
  </si>
  <si>
    <t>Cresterea cheltuielilor din activitatea financiara</t>
  </si>
  <si>
    <t>Diminuarea cifrei de afaceri</t>
  </si>
  <si>
    <t>Sediul/Adresa. Bd. Ion Mihalache nr. 15-17, Et. 10-15</t>
  </si>
  <si>
    <t xml:space="preserve">Trim I </t>
  </si>
  <si>
    <t>Cresterea altor venituri din exploatare</t>
  </si>
  <si>
    <t>obt.HG actualiz indicatori</t>
  </si>
  <si>
    <t xml:space="preserve">AHE a raului Olt pe sectorul Izbiceni - Dunare. CHE Islaz                                                                                                 </t>
  </si>
  <si>
    <t>Răzvan Ionuț PAȚALIU</t>
  </si>
  <si>
    <t>Estimări 2022</t>
  </si>
  <si>
    <t>Radu Cristian POP</t>
  </si>
  <si>
    <t>Cristian VLĂDOIANU</t>
  </si>
  <si>
    <t>VENITURI TOTALE  (Rd.1=Rd.2+Rd.5)</t>
  </si>
  <si>
    <t>CHELTUIELI TOTALE  (Rd.6=Rd.7+Rd.19)</t>
  </si>
  <si>
    <t>cheltuieli cu personalul, (Rd.10=Rd.11+Rd.14+Rd.16+Rd.17) din care:</t>
  </si>
  <si>
    <t>Cheltuieli de natură salarială(Rd.11=Rd.12+Rd.13)</t>
  </si>
  <si>
    <t>IMPOZIT PE PROFIT CURENT</t>
  </si>
  <si>
    <t>ALTE IMPOZITE NEPREZENTATE LA ELEMENTELE DE MAI SUS</t>
  </si>
  <si>
    <t>Profitul nerepartizat pe destinaţiile prevăzute la Rd.33 - Rd.34 se repartizează la alte rezerve şi constituie sursă proprie de finanţare</t>
  </si>
  <si>
    <t>Nr. de personal prognozat la finele anului</t>
  </si>
  <si>
    <t>Detalierea indicatorilor economico-financiari prevăzuţi în bugetul de venituri şi cheltuieli si repartizarea pe trimestre a acestora</t>
  </si>
  <si>
    <t>Venituri totale din exploatare (Rd.2=Rd.3+Rd.8+Rd.9+Rd.12+Rd.13+Rd.14), din care:</t>
  </si>
  <si>
    <t>4a</t>
  </si>
  <si>
    <t>147a)</t>
  </si>
  <si>
    <t>147b)</t>
  </si>
  <si>
    <t>Productivitatea muncii în unităţi valorice pe total personal mediu (mii lei/persoană) (Rd.2/Rd.149)</t>
  </si>
  <si>
    <t xml:space="preserve"> - pondere in venituri totale de exploatare =   Rd.157/Rd.2</t>
  </si>
  <si>
    <t>7=6/5</t>
  </si>
  <si>
    <t>din care:</t>
  </si>
  <si>
    <t>Cheltuieli de exploatare,(Rd. 7= Rd.8+Rd.9+Rd.10+Rd.18) din care:</t>
  </si>
  <si>
    <t>REZULTATUL BRUT (profit/pierdere) (Rd.20=Rd.1-Rd.6)</t>
  </si>
  <si>
    <t>IMPOZIT PE PROFIT AMÂNAT</t>
  </si>
  <si>
    <t>VENITURI DIN IMPOZITUL PE PROFIT AMÂNAT</t>
  </si>
  <si>
    <t>IMPOZITUL SPECIFIC UNOR ACTIVITĂȚI</t>
  </si>
  <si>
    <t>PROFITUL/PIERDEREA NETĂ A PERIOADEI DE RAPORTARE (Rd. 26=Rd.20-Rd.21-Rd.22+Rd.23-Rd.24-Rd.25), din care:</t>
  </si>
  <si>
    <t>Profitul contabil rămas după deducerea sumelor de la Rd. 27, 28, 29, 30, 31 ( Rd. 32= Rd.26-(Rd.27 la Rd. 31)&gt;= 0)</t>
  </si>
  <si>
    <t xml:space="preserve">   - dividende cuvenite bugetului de stat </t>
  </si>
  <si>
    <t xml:space="preserve">   - dividende cuvenite altor acţionari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</si>
  <si>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</si>
  <si>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</si>
  <si>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</si>
  <si>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fizice pe total personal mediu (cantitate produse finite/ persoană)</t>
  </si>
  <si>
    <t>Cheltuieli totale la 1000 lei venituri totale ( Rd. 57= (Rd.6/Rd.1)x1000)</t>
  </si>
  <si>
    <r>
      <t>*) Rd.52 = Rd.</t>
    </r>
    <r>
      <rPr>
        <b/>
        <sz val="10"/>
        <color indexed="8"/>
        <rFont val="Arial"/>
        <family val="2"/>
        <charset val="238"/>
      </rPr>
      <t>151</t>
    </r>
    <r>
      <rPr>
        <sz val="10"/>
        <color indexed="8"/>
        <rFont val="Arial"/>
        <family val="2"/>
        <charset val="238"/>
      </rPr>
      <t xml:space="preserve"> din Anexa de fundamentare  nr.2</t>
    </r>
  </si>
  <si>
    <r>
      <t>**) Rd.53 = Rd.</t>
    </r>
    <r>
      <rPr>
        <b/>
        <sz val="10"/>
        <rFont val="Arial"/>
        <family val="2"/>
        <charset val="238"/>
      </rPr>
      <t>152</t>
    </r>
    <r>
      <rPr>
        <sz val="10"/>
        <rFont val="Arial"/>
        <family val="2"/>
      </rPr>
      <t xml:space="preserve"> din Anexa de fundamentare nr.2</t>
    </r>
  </si>
  <si>
    <t>VENITURI TOTALE (Rd.1=Rd.2+Rd.22)</t>
  </si>
  <si>
    <t xml:space="preserve">din producţia vândută (Rd.3=Rd.4+Rd.5+Rd.6+Rd.7), din care: </t>
  </si>
  <si>
    <t xml:space="preserve">din subvenţii şi transferuri de exploatare aferente cifrei de afaceri nete (Rd.9=Rd.10+Rd.11), din care: </t>
  </si>
  <si>
    <t>din vânzarea activelor şi alte operaţii de capital (red.16=Rd.17+Rd.18), din care:</t>
  </si>
  <si>
    <t>Venituri financiare (Rd.22=Rd.23+Rd.24+Rd.25+Rd.26+Rd.27), din care: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</si>
  <si>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</si>
  <si>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</si>
  <si>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</si>
  <si>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Cheltuieli privind stocurile (Rd.31=Rd.32+Rd.33+Rd.36+Rd.37+Rd.38), din care:</t>
  </si>
  <si>
    <t xml:space="preserve">Cheltuieli privind serviciile executate de terţi (Rd.39=Rd.40+Rd.41+Rd.44), din care: </t>
  </si>
  <si>
    <t>cheltuieli privind chiriile (Rd.41=Rd.44+Rd.43) din care:</t>
  </si>
  <si>
    <t xml:space="preserve">Cheltuieli cu alte servicii executate de terţi (Rd.45=Rd.46+Rd.47+Rd.49+Rd.56+Rd.61+Rd.62+Rd.66+Rd.67+Rd.68+Rd.77), din care: </t>
  </si>
  <si>
    <t>Ch. cu sponsorizarea, potrivit O.U.G. nr.2/2015 (Rd.56=Rd.57+Rd.58+Rd.60), din care:</t>
  </si>
  <si>
    <t>ch.de sponsorizare in domeniul medical si sanatate</t>
  </si>
  <si>
    <t>ch. de sponsorizare in domeniile educatie, invatamant, social si sport, din care:</t>
  </si>
  <si>
    <t xml:space="preserve">        - pentru cluburile sportive</t>
  </si>
  <si>
    <t>ch. de sponsorizare pentru alte actiuni si activitati</t>
  </si>
  <si>
    <t>cheltuieli de deplasare, detaşare, transfer, din care:</t>
  </si>
  <si>
    <t xml:space="preserve">     - cheltuieli cu diurna (rd.63=Rd.64+Rd.65), din care: </t>
  </si>
  <si>
    <t xml:space="preserve">      -aferente bunurilor de natura domeniului public</t>
  </si>
  <si>
    <t xml:space="preserve">B  Cheltuieli cu impozite, taxe şi vărsăminte asimilate (Rd.78=Rd.79+Rd.80+Rd.81+Rd.82+Rd.83+Rd.84), din care: </t>
  </si>
  <si>
    <t xml:space="preserve">cheltuieli cu alte taxe şi impozite </t>
  </si>
  <si>
    <t>C. Cheltuieli cu personalul (Rd.85=Rd.86+Rd.99+Rd.103+Rd.112), din care:</t>
  </si>
  <si>
    <t>Cheltuieli de natură salarială (Rd.86=Rd.87+ Rd.91)</t>
  </si>
  <si>
    <t>Cheltuieli  cu salariile (Rd.87=Rd.88+Rd.89+Rd.90), din care:</t>
  </si>
  <si>
    <t xml:space="preserve">Bonusuri (Rd.91=Rd.92+Rd.95+Rd.96+Rd.97+ Rd.98), din care: </t>
  </si>
  <si>
    <t>Alte cheltuieli cu personalul (Rd.99=Rd.100+Rd.101+Rd.102), din care:</t>
  </si>
  <si>
    <t>Cheltuieli aferente contractului de mandat si a altor organe de conducere si control, comisii si comitete (Rd.103=Rd.104+Rd.107+Rd.110+ Rd.111), din care:</t>
  </si>
  <si>
    <t>c) pentru cenzori</t>
  </si>
  <si>
    <t>D. Alte cheltuieli de exploatare (Rd.113=Rd.114+Rd.117+Rd.118+Rd.119+Rd.120+Rd.121), din care:</t>
  </si>
  <si>
    <t>cheltuieli cu majorări şi penalităţi (Rd.114=Rd.115+Rd.116), din care:</t>
  </si>
  <si>
    <t>ajustări şi deprecieri pentru pierdere de valoare şi provizioane (Rd.121=Rd.122-Rd.125), din care:</t>
  </si>
  <si>
    <t>din anularea provizioanelor (Rd.126=Rd.127+Rd.128+Rd.129), din care:</t>
  </si>
  <si>
    <t xml:space="preserve">Cheltuieli financiare (Rd.130=Rd.131+Rd.134+Rd.137), din care: </t>
  </si>
  <si>
    <t>cheltuieli din diferenţe de curs valutar, din care:</t>
  </si>
  <si>
    <t>REZULTATUL BRUT (profit/pierdere)   (rd.138=Rd.1-Rd.28)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</si>
  <si>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</si>
  <si>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</si>
  <si>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 și a rezultatului brut, cf. Legii anuale a bugetului de stat</t>
  </si>
  <si>
    <t>Cheltuieli totale din exploatare, din care: (Rd.29)</t>
  </si>
  <si>
    <t xml:space="preserve"> - alte cheltuieli din exploatare care nu se iau în calcul la determinarea rezultatului brut realizat în anul precedent, cf. Legii anuale a bugetului de stat</t>
  </si>
  <si>
    <t>Cheltuieli de natură salarială (Rd.86), din care: **)</t>
  </si>
  <si>
    <t xml:space="preserve"> - reintregiri de salarii din anul 2019</t>
  </si>
  <si>
    <t xml:space="preserve"> - contribuţiile sociale obligatorii</t>
  </si>
  <si>
    <t>Câştigul mediu  lunar pe salariat (lei/persoană) determinat pe baza cheltuielilor de natură salarială (Rd.147/Rd.149]/12*1000)</t>
  </si>
  <si>
    <t>Câştigul mediu  lunar pe salariat (lei/persoană) determinat pe baza cheltuielilor de natură salarială, cf. OG 26/2013 [(Rd.147 – rd.92* - rd.97)/Rd.149]/12*1000</t>
  </si>
  <si>
    <t>Câştigul mediu  lunar pe salariat (lei/persoană) determinat pe baza cheltuielilor de natură salarială, recalculat cf. OG nr.26/2013 și Legii anuale a bugetului de stat</t>
  </si>
  <si>
    <t>Productivitatea muncii în unităţi fizice pe total personal mediu (cantitate produse finite/persoană) W=QPF/Rd.149</t>
  </si>
  <si>
    <t>Credite pentru finanţarea activităţii curente (soldul rămas de rambursat)</t>
  </si>
  <si>
    <t>Redistribuiri/distribuiri totale cf.OUG nr.29/2017 din:</t>
  </si>
  <si>
    <t xml:space="preserve"> - alte rezerve</t>
  </si>
  <si>
    <t xml:space="preserve"> - rezultatul reportat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</si>
  <si>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</si>
  <si>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</si>
  <si>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>Venituri totale (rd.1+rd.2+rd.3) *), din care:</t>
  </si>
  <si>
    <t>Venituri din exploatare*)</t>
  </si>
  <si>
    <t>*) veniturile totale și veniturile din exploatare vor fi diminuate cu veniturile rezultate ca urmare a sumelor primite de la bugetul de stat</t>
  </si>
  <si>
    <t>Măsuri</t>
  </si>
  <si>
    <t>Valoare</t>
  </si>
  <si>
    <t>AHE Pascani pe raul Siret - lucrari</t>
  </si>
  <si>
    <t>AHE a raului Arges pe sectorul Oesti Curtea de Arges. Trecerea pe derivatie a CHE Oesti</t>
  </si>
  <si>
    <t>Masina de curatat gratare la CHE Floresti II</t>
  </si>
  <si>
    <t>Retehnologizarea AHE Vidraru - lucrari</t>
  </si>
  <si>
    <t>inchidere</t>
  </si>
  <si>
    <t xml:space="preserve">SHEN Portile de Fier ll.Retehnologizare cu modernizare la CHE Portile de Fier ll </t>
  </si>
  <si>
    <t xml:space="preserve">Modernizare statii electrice de 110kV,20kV si 0,4kV la CHE Tismana subteran </t>
  </si>
  <si>
    <t>Modernizare statie 20kV si 6,3kV CHE Herculane</t>
  </si>
  <si>
    <t>Modernizare statii electrice de 6,3 kV Ecluza Portile de Fier II</t>
  </si>
  <si>
    <t>Lucrari de modernizare instalatii electrice aferente echipamentelor hidromecanice si instalatie de actionare hidraulica aferenta barajului deversor SHEN Portile de Fier I</t>
  </si>
  <si>
    <t>Lucrari de modernizare instalatii electrice aferente echipamentelor hidromecanice si instalatie de actionare hidraulica aferenta barajului  deversor CHE Gogosu  Portile de Fier II</t>
  </si>
  <si>
    <t>Modernizare sistem de Monitorizare și Diagnoză  CHE Portile de Fier I</t>
  </si>
  <si>
    <t>Modernizare sistem SCADA dispecer Portile de Fier</t>
  </si>
  <si>
    <t>Achizitie participatiuni</t>
  </si>
  <si>
    <t>2021</t>
  </si>
  <si>
    <t xml:space="preserve">   a) - interne</t>
  </si>
  <si>
    <t xml:space="preserve">  - IPO</t>
  </si>
  <si>
    <t>Aplicatii de gestionare pe o platforma GIS (en. Geografic Information System = Sistem Informatic Geografic) a obiectivelor energetice din patrimoniul societatii.</t>
  </si>
  <si>
    <t>Cresterea cheltuielilor privind stocurile</t>
  </si>
  <si>
    <t>31.12.2021/31.12.2022</t>
  </si>
  <si>
    <t>Preliminat</t>
  </si>
  <si>
    <t xml:space="preserve"> Preliminat</t>
  </si>
  <si>
    <t>Diminuarea veniturilor  din producţia de imobilizări</t>
  </si>
  <si>
    <t>REALIZAT ANUL 2019</t>
  </si>
  <si>
    <t>Prevederi 2020</t>
  </si>
  <si>
    <t>Preliminat  2020</t>
  </si>
  <si>
    <t>Propuneri 2021</t>
  </si>
  <si>
    <t>Preliminat 2020</t>
  </si>
  <si>
    <t>Estimări 2023</t>
  </si>
  <si>
    <t>Prevederi an 2019</t>
  </si>
  <si>
    <t>Prevederi an precedent 2020</t>
  </si>
  <si>
    <t>Actul de aprobare</t>
  </si>
  <si>
    <t>aprobat</t>
  </si>
  <si>
    <t xml:space="preserve"> realizat estimat</t>
  </si>
  <si>
    <t>2bis</t>
  </si>
  <si>
    <t>Dezvoltare Total</t>
  </si>
  <si>
    <t>Decret
95/1989</t>
  </si>
  <si>
    <t>HGR 311/1990</t>
  </si>
  <si>
    <t>HGR 866/2006</t>
  </si>
  <si>
    <t>Decret 326/1985</t>
  </si>
  <si>
    <t>Decret 109/1986; HGR 1016/2002</t>
  </si>
  <si>
    <t>H AGA 2/2011</t>
  </si>
  <si>
    <t>H AGA 15/2010</t>
  </si>
  <si>
    <t>D HE 198/2012</t>
  </si>
  <si>
    <t>D HE 391/2005</t>
  </si>
  <si>
    <t>H AGA 27/2011</t>
  </si>
  <si>
    <t>Decret 95/1989</t>
  </si>
  <si>
    <t>2022 et.I.</t>
  </si>
  <si>
    <t>Decret
150/1982</t>
  </si>
  <si>
    <t>D 294/1981</t>
  </si>
  <si>
    <t>Decret 326/1985; Decret 10/1977</t>
  </si>
  <si>
    <t>HCM 87/1983</t>
  </si>
  <si>
    <t>Decret 351/1984</t>
  </si>
  <si>
    <t>Decret 242/1986</t>
  </si>
  <si>
    <t>Decret 296/1984</t>
  </si>
  <si>
    <t>Decret 409/1983</t>
  </si>
  <si>
    <t>H CA 7/2008</t>
  </si>
  <si>
    <t>CHEMP Naruja 1+2</t>
  </si>
  <si>
    <t>Decret 109/1986</t>
  </si>
  <si>
    <t>H AGA 7/2010</t>
  </si>
  <si>
    <t>D HE 570/2011</t>
  </si>
  <si>
    <t>Decret 351/1979</t>
  </si>
  <si>
    <t>Decret 294/1981</t>
  </si>
  <si>
    <t>Decretul 493/1978</t>
  </si>
  <si>
    <t>HCM 1612/1974</t>
  </si>
  <si>
    <t>H AGA 21/2010</t>
  </si>
  <si>
    <t>Decret 311/1980</t>
  </si>
  <si>
    <t>Aprobare MEE 1983</t>
  </si>
  <si>
    <t>Decret 40/1989</t>
  </si>
  <si>
    <t>preluat 2002 SISE Electrica Muntenia Nord</t>
  </si>
  <si>
    <t>H CA 3/2011</t>
  </si>
  <si>
    <t>Aprobare MEE 1986</t>
  </si>
  <si>
    <t xml:space="preserve">HCM 1611/1974       </t>
  </si>
  <si>
    <t xml:space="preserve">AHE  a râului Jiu pe sector Livezeni - Bumbești </t>
  </si>
  <si>
    <t>HGR 10/2003</t>
  </si>
  <si>
    <t>HCM 207/1972</t>
  </si>
  <si>
    <t>D HE 917/2008
D HE 464/2010</t>
  </si>
  <si>
    <t>H AGA 2/2016</t>
  </si>
  <si>
    <t>Decret 24/1989</t>
  </si>
  <si>
    <t>H AGA 7/2005</t>
  </si>
  <si>
    <t xml:space="preserve"> H AGA  17/2011 </t>
  </si>
  <si>
    <t>D HE 509/2005
D HE 200/2011</t>
  </si>
  <si>
    <t xml:space="preserve">D HE 476/2008 </t>
  </si>
  <si>
    <t>HCM 1169/1972</t>
  </si>
  <si>
    <t xml:space="preserve"> H CA 9/2008 </t>
  </si>
  <si>
    <t xml:space="preserve">HGR 1929/2004 </t>
  </si>
  <si>
    <t>H AGA 28/2009</t>
  </si>
  <si>
    <t>D HE 107/2011</t>
  </si>
  <si>
    <t>H AGA 21/2011</t>
  </si>
  <si>
    <t>D HE 233/2007
D HE 474/2008</t>
  </si>
  <si>
    <t xml:space="preserve">
H AGA 51/2009</t>
  </si>
  <si>
    <t xml:space="preserve">H AGA  8/2007 
</t>
  </si>
  <si>
    <t>D HE 505/2008</t>
  </si>
  <si>
    <t>D HE 218/2010</t>
  </si>
  <si>
    <t>D HE 304/2007</t>
  </si>
  <si>
    <t xml:space="preserve">D HE  444/2008 </t>
  </si>
  <si>
    <t>H CA 17/2010</t>
  </si>
  <si>
    <t>D HE 677/2009</t>
  </si>
  <si>
    <t>D HE  667/2011</t>
  </si>
  <si>
    <t>D HE 278/2007</t>
  </si>
  <si>
    <t>H CA 6/2011</t>
  </si>
  <si>
    <t>CHE Ruieni. Modernizare instalatii interioare</t>
  </si>
  <si>
    <t>H CA  17/2010</t>
  </si>
  <si>
    <t>D HE 74/2011</t>
  </si>
  <si>
    <t>D HE 448/2011</t>
  </si>
  <si>
    <t>D HE 976/2015</t>
  </si>
  <si>
    <t>HCA 2/2011</t>
  </si>
  <si>
    <t>Lucrări de instalare de echipament de încalzire la sediul UHE Sibiu</t>
  </si>
  <si>
    <t>D HE 327/2020</t>
  </si>
  <si>
    <t>Modernizarea instalatiilor de ardere de la Sediul SH Cluj</t>
  </si>
  <si>
    <t>D HE 237/2020</t>
  </si>
  <si>
    <t>Implementare CRM Salesforce</t>
  </si>
  <si>
    <t xml:space="preserve">Retehnologizare CHE Stejaru </t>
  </si>
  <si>
    <t>H.AGA nr.14/2014</t>
  </si>
  <si>
    <t xml:space="preserve">Retehnologizarea AHE Vidraru - avans </t>
  </si>
  <si>
    <t>Retehnologizare CHE Retezat</t>
  </si>
  <si>
    <t>H AGA nr. 9/2020</t>
  </si>
  <si>
    <t>HAGA 5/2016</t>
  </si>
  <si>
    <t xml:space="preserve">H AGA  4/2011 </t>
  </si>
  <si>
    <t>Retehnologizare CHE Bradisor</t>
  </si>
  <si>
    <t>H AGA 30/2004</t>
  </si>
  <si>
    <t>D HE nr. 811/2016
D HE nr. 248/2020</t>
  </si>
  <si>
    <t>H AGA 6/.2016</t>
  </si>
  <si>
    <t>D HE 637/2015</t>
  </si>
  <si>
    <t>Modernizare hidroagregat nr.2 CHE Daesti.</t>
  </si>
  <si>
    <t>D HE 2135/ 2018</t>
  </si>
  <si>
    <t>D HE 178/2020</t>
  </si>
  <si>
    <t>D HE  811/2016</t>
  </si>
  <si>
    <t>H CA 9/2011</t>
  </si>
  <si>
    <t>D HE 350/2011</t>
  </si>
  <si>
    <t>CHE Ruieni. Modernizare și extindere stație 110kV, modernizare și extindere stație 20kV, modernizare instalații auxiliare aferente</t>
  </si>
  <si>
    <t>H CA 3/2011
D HE 360/2020</t>
  </si>
  <si>
    <t>Modernizare Statii 110kV SH Hateg</t>
  </si>
  <si>
    <t>D HE 297/2020</t>
  </si>
  <si>
    <t>H AGA 6/2007
H AGA 21/2010</t>
  </si>
  <si>
    <t>D HE 90/2019</t>
  </si>
  <si>
    <t>D HE 1622/2016</t>
  </si>
  <si>
    <t>D HE 582/2010</t>
  </si>
  <si>
    <t xml:space="preserve">Modernizare Staţie de 110 kV CHE Brădişor  </t>
  </si>
  <si>
    <t>D HE 1510/2018</t>
  </si>
  <si>
    <t>Modernizare statie 110 kV CHE Strejesti</t>
  </si>
  <si>
    <t>D HE 288/2020</t>
  </si>
  <si>
    <t>Modernizare statie 110 kV CHE Arcesti</t>
  </si>
  <si>
    <t>D HE 287/2020</t>
  </si>
  <si>
    <t>Modernizare statie 110 kV CHE Slatina</t>
  </si>
  <si>
    <t>D HE 286/2020</t>
  </si>
  <si>
    <t>Modernizare statie 110 kV CHE Ciunget</t>
  </si>
  <si>
    <t>D HE  289/2020</t>
  </si>
  <si>
    <t>D HE 689/2017
D HE 179/2020</t>
  </si>
  <si>
    <t xml:space="preserve">Retehnologizarea Stației de 20 kV și introducerea în circuitul primar a unei stații de 10 kV pentru CHE Lerești. </t>
  </si>
  <si>
    <t xml:space="preserve">Modernizare statie de 20kV CHE Tarnita </t>
  </si>
  <si>
    <t>D HE 4/2019</t>
  </si>
  <si>
    <t>Modernizare statie 20 kV Colibita</t>
  </si>
  <si>
    <t>D HE 5/2019</t>
  </si>
  <si>
    <t>D HE 493/2006
D HE 284/2020</t>
  </si>
  <si>
    <t>D HE 494/2006
D HE 285/2020</t>
  </si>
  <si>
    <t>D HE 89/2019</t>
  </si>
  <si>
    <t>Modernizare Statii electrice 20kV CHE sector Olt Superior (Avrig, Scoreiu, Arpasu,Vistea, Voila)</t>
  </si>
  <si>
    <t>D HE 47/2019</t>
  </si>
  <si>
    <t>D HE 575/2019</t>
  </si>
  <si>
    <t>HGR 956/2004</t>
  </si>
  <si>
    <t>D HE 409/2018</t>
  </si>
  <si>
    <t>H AGEA 23/2019 (pct. 1.)</t>
  </si>
  <si>
    <t>H AGEA23/2019 (pct. 2.)</t>
  </si>
  <si>
    <t>H AGA nr. 21/2011
D HE 249/2020</t>
  </si>
  <si>
    <t>D HE 2040/2015</t>
  </si>
  <si>
    <t>HGR 455/2004</t>
  </si>
  <si>
    <t>D HE 571/2019</t>
  </si>
  <si>
    <t>D HE 573/2019</t>
  </si>
  <si>
    <t>Achiziție participații  - capacități de producție a energiei electrice din surse de energie regenerabila</t>
  </si>
  <si>
    <t>2023</t>
  </si>
  <si>
    <t>BUGETUL  DE  VENITURI  ŞI  CHELTUIELI  PE  ANUL  2021</t>
  </si>
  <si>
    <t>31.12.2021/31.12.2022/31.12.2023</t>
  </si>
  <si>
    <t>31.12.2022</t>
  </si>
  <si>
    <t>31.12.2023</t>
  </si>
  <si>
    <t>31.12.2021/31.12.2023</t>
  </si>
  <si>
    <t>31.12.2021</t>
  </si>
  <si>
    <t xml:space="preserve">AHE Bistra - Poiana Mărului </t>
  </si>
  <si>
    <t>Complex hidrotehnic și energetic Cerna-Motru-Tismana etapa I-a.</t>
  </si>
  <si>
    <t>2023 Racovita
2026 Caineni</t>
  </si>
  <si>
    <t xml:space="preserve">HE </t>
  </si>
  <si>
    <t>Implementarea modulelor SAP IS-U în regim de exploatare ”cloud”.</t>
  </si>
  <si>
    <t>Reabilitarea spațiilor de cazare aferente blocului B Căpățâneni, Scara B.</t>
  </si>
  <si>
    <t>D HE 425/2021</t>
  </si>
  <si>
    <t>H.AGA nr.14/2015</t>
  </si>
  <si>
    <t>Modernizare CHE Vaduri: HA nr. 2, Stația 110kV și Echipamente Mecanice și Electrice Centrală și Baraj - lucrari</t>
  </si>
  <si>
    <t>Modernizare HA2 CHE Arcesti - lucrari</t>
  </si>
  <si>
    <t>D HE 372/2020</t>
  </si>
  <si>
    <t>Alte investitii noi, neaprobate</t>
  </si>
  <si>
    <t>4*</t>
  </si>
  <si>
    <t>Retehnologizare CHE Mariselu-avans</t>
  </si>
  <si>
    <t>9*</t>
  </si>
  <si>
    <t>Modernizari la HA2 CHE Remeti, inclusiv a Stației de 110 kV, instalațiilor generale aferente centralei, nodului de presiune și Barajului Drăgan. - avans</t>
  </si>
  <si>
    <t>12*</t>
  </si>
  <si>
    <t>Modernizare HA2 CHE Arcesti - avans</t>
  </si>
  <si>
    <t xml:space="preserve">Lucrari reabilitare constructii administrative cu capitalizare </t>
  </si>
  <si>
    <t xml:space="preserve">Lucrari reabilitare constructii hidrotehnice cu capitalizare </t>
  </si>
  <si>
    <t>Rețea de stații de încărcare automobile electrice.</t>
  </si>
  <si>
    <t>DD 349/2020 aprobare NC</t>
  </si>
  <si>
    <t>RNOEV 128967/2020</t>
  </si>
  <si>
    <t>D HE 209/20.03.2020</t>
  </si>
  <si>
    <t>H AGEA 2/2021</t>
  </si>
  <si>
    <t>MINISTERUL ENERGIEI</t>
  </si>
  <si>
    <r>
      <t xml:space="preserve">A.H.E.Rastolita </t>
    </r>
    <r>
      <rPr>
        <vertAlign val="superscript"/>
        <sz val="11"/>
        <color theme="1"/>
        <rFont val="Arial"/>
        <family val="2"/>
        <charset val="238"/>
      </rPr>
      <t/>
    </r>
  </si>
  <si>
    <r>
      <t>Retehnologizare statie de 110 kV CHE Oesti</t>
    </r>
    <r>
      <rPr>
        <b/>
        <vertAlign val="superscript"/>
        <sz val="11"/>
        <rFont val="Arial"/>
        <family val="2"/>
        <charset val="238"/>
      </rPr>
      <t xml:space="preserve"> </t>
    </r>
  </si>
  <si>
    <r>
      <t>Retehnologizarea statie de 110 kV CHE Clabucet</t>
    </r>
    <r>
      <rPr>
        <b/>
        <sz val="11"/>
        <rFont val="Arial"/>
        <family val="2"/>
        <charset val="238"/>
      </rPr>
      <t xml:space="preserve"> </t>
    </r>
  </si>
  <si>
    <t>Achiziție active</t>
  </si>
  <si>
    <t>conform HG 199/18.03.2020</t>
  </si>
  <si>
    <t>conform Hotararii C.S. 2/11.02.2020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</si>
</sst>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\ _l_e_i_-;\-* #,##0\ _l_e_i_-;_-* &quot;-&quot;\ _l_e_i_-;_-@_-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&quot;£&quot;#,##0;\-&quot;£&quot;#,##0"/>
    <numFmt numFmtId="168" formatCode="_-* #,##0_-;\-* #,##0_-;_-* &quot;-&quot;_-;_-@_-"/>
    <numFmt numFmtId="169" formatCode="_-* #,##0.00_-;\-* #,##0.00_-;_-* &quot;-&quot;??_-;_-@_-"/>
    <numFmt numFmtId="170" formatCode="_(* #,##0_);_(* \(#,##0\);_(* &quot;-&quot;??_);_(@_)"/>
    <numFmt numFmtId="171" formatCode="m\/yy"/>
    <numFmt numFmtId="172" formatCode="_-[$€-2]* #,##0.00_-;\-[$€-2]* #,##0.00_-;_-[$€-2]* &quot;-&quot;??_-"/>
    <numFmt numFmtId="173" formatCode="0.0%"/>
    <numFmt numFmtId="174" formatCode="#,##0.0"/>
    <numFmt numFmtId="175" formatCode="#,##0.000"/>
    <numFmt numFmtId="176" formatCode="_(* #,##0.0_);_(* \(#,##0.0\);_(* &quot;-&quot;??_);_(@_)"/>
    <numFmt numFmtId="177" formatCode="#,##0\ ;\(#,##0\)"/>
    <numFmt numFmtId="178" formatCode="#,##0.0\ ;\(#,##0.0\)"/>
    <numFmt numFmtId="179" formatCode="#,##0.00\ ;\(#,##0.00\)"/>
    <numFmt numFmtId="180" formatCode="_ * #,##0.00_)&quot;Pts&quot;_ ;_ * \(#,##0.00\)&quot;Pts&quot;_ ;_ * &quot;-&quot;??_)&quot;Pts&quot;_ ;_ @_ "/>
    <numFmt numFmtId="181" formatCode="#,##0;\(#,##0\)"/>
    <numFmt numFmtId="182" formatCode="_-* #,##0.00\ _L_E_I_-;\-* #,##0.00\ _L_E_I_-;_-* &quot;-&quot;??\ _L_E_I_-;_-@_-"/>
    <numFmt numFmtId="183" formatCode="#,##0.0_);\(#,##0.0\)"/>
    <numFmt numFmtId="184" formatCode="General_)"/>
    <numFmt numFmtId="185" formatCode="###0;[Red]\(###0\)"/>
    <numFmt numFmtId="186" formatCode="0.00_)"/>
    <numFmt numFmtId="187" formatCode="0_)"/>
    <numFmt numFmtId="188" formatCode="#,##0\ &quot;F&quot;;[Red]\-#,##0\ &quot;F&quot;"/>
    <numFmt numFmtId="189" formatCode="#,##0.00\ &quot;F&quot;;[Red]\-#,##0.00\ &quot;F&quot;"/>
    <numFmt numFmtId="190" formatCode="0.0000000"/>
    <numFmt numFmtId="191" formatCode="#,##0.000_);\(#,##0.000\)"/>
    <numFmt numFmtId="192" formatCode="mm/dd/yy"/>
    <numFmt numFmtId="193" formatCode="_-&quot;L.&quot;\ * #,##0_-;\-&quot;L.&quot;\ * #,##0_-;_-&quot;L.&quot;\ * &quot;-&quot;_-;_-@_-"/>
    <numFmt numFmtId="194" formatCode="_-* #,##0.00\ &quot;F&quot;_-;\-* #,##0.00\ &quot;F&quot;_-;_-* &quot;-&quot;??\ &quot;F&quot;_-;_-@_-"/>
    <numFmt numFmtId="195" formatCode="&quot;Fr.&quot;\ #,##0;[Red]&quot;Fr.&quot;\ \-#,##0"/>
    <numFmt numFmtId="196" formatCode="&quot;Fr.&quot;\ #,##0.00;[Red]&quot;Fr.&quot;\ \-#,##0.00"/>
    <numFmt numFmtId="197" formatCode="0\ &quot;Mth(s)&quot;"/>
    <numFmt numFmtId="198" formatCode="_([$€-2]\ * #,##0_);_([$€-2]\ * \(#,##0\);_([$€-2]\ * &quot;-&quot;_);_(@_)"/>
    <numFmt numFmtId="199" formatCode="_(\ #,##0.0_%_);_(\ \(#,##0.0_%\);_(\ &quot; - &quot;_%_);_(@_)"/>
    <numFmt numFmtId="200" formatCode="_(\ #,##0.0%_);_(\ \(#,##0.0%\);_(\ &quot; - &quot;\%_);_(@_)"/>
    <numFmt numFmtId="201" formatCode="#,##0_);\(#,##0\);&quot; - &quot;_);@_)"/>
    <numFmt numFmtId="202" formatCode="\ #,##0.0_);\(#,##0.0\);&quot; - &quot;_);@_)"/>
    <numFmt numFmtId="203" formatCode="\ #,##0.00_);\(#,##0.00\);&quot; - &quot;_);@_)"/>
    <numFmt numFmtId="204" formatCode="\ #,##0.000_);\(#,##0.000\);&quot; - &quot;_);@_)"/>
    <numFmt numFmtId="205" formatCode="#,##0;\(#,##0\);&quot;-&quot;"/>
    <numFmt numFmtId="206" formatCode="d\ mmmm\ yyyy"/>
    <numFmt numFmtId="207" formatCode="#,##0;[Red]\(#,##0\);0"/>
    <numFmt numFmtId="208" formatCode="_-* #,##0_)_-;\-* \(#,##0\)_-;_-* &quot;-&quot;_)_-;_-@_-"/>
    <numFmt numFmtId="209" formatCode="0.00;[Red]0.00"/>
    <numFmt numFmtId="210" formatCode="[$-409]d\-mmm\-yy;@"/>
    <numFmt numFmtId="211" formatCode="#,##0,;\-#,##0,"/>
    <numFmt numFmtId="212" formatCode="_-* #,##0\ _P_t_s_-;\-* #,##0\ _P_t_s_-;_-* &quot;-&quot;\ _P_t_s_-;_-@_-"/>
    <numFmt numFmtId="213" formatCode="#,##0.0\ \P;[Red]\-#,##0.0\ \P"/>
    <numFmt numFmtId="214" formatCode="#,##0.00000"/>
  </numFmts>
  <fonts count="246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color indexed="12"/>
      <name val="LinePrinter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  <charset val="238"/>
    </font>
    <font>
      <sz val="1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charset val="238"/>
      <scheme val="minor"/>
    </font>
    <font>
      <u/>
      <sz val="10"/>
      <name val="Arial"/>
      <family val="2"/>
    </font>
    <font>
      <sz val="10"/>
      <name val="Courier"/>
      <family val="3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sz val="8"/>
      <name val="Arial"/>
      <family val="2"/>
      <charset val="238"/>
    </font>
    <font>
      <u/>
      <sz val="8"/>
      <name val="Arial"/>
      <family val="2"/>
    </font>
    <font>
      <u/>
      <sz val="8"/>
      <name val="Arial"/>
      <family val="2"/>
      <charset val="238"/>
    </font>
    <font>
      <u/>
      <sz val="10"/>
      <name val="Arial"/>
      <family val="2"/>
      <charset val="238"/>
    </font>
    <font>
      <u/>
      <sz val="12"/>
      <name val="Letter Gothic 12"/>
    </font>
    <font>
      <sz val="12"/>
      <name val="Letter Gothic 12"/>
    </font>
    <font>
      <i/>
      <sz val="9"/>
      <name val="Humnst777 Lt BT"/>
      <family val="2"/>
    </font>
    <font>
      <sz val="8"/>
      <name val="Times New Roman"/>
      <family val="1"/>
      <charset val="238"/>
    </font>
    <font>
      <sz val="11"/>
      <color indexed="20"/>
      <name val="Calibri"/>
      <family val="2"/>
    </font>
    <font>
      <b/>
      <sz val="10"/>
      <name val="MS Sans Serif"/>
      <family val="2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9"/>
      <name val="Frutiger 45 Light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22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name val="David"/>
      <family val="2"/>
      <charset val="177"/>
    </font>
    <font>
      <sz val="10"/>
      <name val="MS Sans Serif"/>
      <family val="2"/>
    </font>
    <font>
      <sz val="10"/>
      <color indexed="16"/>
      <name val="MS Serif"/>
      <family val="1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u/>
      <sz val="10"/>
      <color indexed="12"/>
      <name val="Arial"/>
      <family val="2"/>
    </font>
    <font>
      <sz val="11"/>
      <name val="Humnst777 Blk BT"/>
      <family val="2"/>
    </font>
    <font>
      <b/>
      <sz val="11"/>
      <color indexed="63"/>
      <name val="Calibri"/>
      <family val="2"/>
      <charset val="238"/>
    </font>
    <font>
      <sz val="12"/>
      <name val="Helv"/>
      <charset val="177"/>
    </font>
    <font>
      <sz val="11"/>
      <color indexed="62"/>
      <name val="Calibri"/>
      <family val="2"/>
      <charset val="238"/>
    </font>
    <font>
      <sz val="12"/>
      <color indexed="9"/>
      <name val="Helv"/>
      <charset val="177"/>
    </font>
    <font>
      <sz val="10"/>
      <name val="Geneva"/>
      <charset val="177"/>
    </font>
    <font>
      <sz val="11"/>
      <color indexed="60"/>
      <name val="Calibri"/>
      <family val="2"/>
      <charset val="238"/>
    </font>
    <font>
      <b/>
      <i/>
      <sz val="16"/>
      <name val="Helv"/>
      <charset val="177"/>
    </font>
    <font>
      <sz val="12"/>
      <color theme="1"/>
      <name val="Calibri"/>
      <family val="2"/>
    </font>
    <font>
      <sz val="11"/>
      <color indexed="8"/>
      <name val="Calibri"/>
      <family val="2"/>
      <charset val="238"/>
    </font>
    <font>
      <sz val="10"/>
      <name val="Journal"/>
    </font>
    <font>
      <sz val="10"/>
      <name val="Tahoma"/>
      <family val="2"/>
    </font>
    <font>
      <sz val="10"/>
      <name val="MS Sans Serif"/>
      <family val="2"/>
      <charset val="238"/>
    </font>
    <font>
      <sz val="10"/>
      <name val="Tms Rmn"/>
      <charset val="177"/>
    </font>
    <font>
      <b/>
      <sz val="8"/>
      <color indexed="10"/>
      <name val="Arial"/>
      <family val="2"/>
    </font>
    <font>
      <sz val="8"/>
      <name val="Helv"/>
      <charset val="177"/>
    </font>
    <font>
      <sz val="12"/>
      <name val="Helv"/>
    </font>
    <font>
      <u/>
      <sz val="11"/>
      <name val="Arial"/>
      <family val="2"/>
    </font>
    <font>
      <b/>
      <sz val="8"/>
      <color indexed="8"/>
      <name val="Helv"/>
      <charset val="177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9"/>
      <name val="Calibri"/>
      <family val="2"/>
      <charset val="238"/>
    </font>
    <font>
      <sz val="10"/>
      <color indexed="25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0"/>
      <color indexed="62"/>
      <name val="Calibri"/>
      <family val="2"/>
      <charset val="238"/>
    </font>
    <font>
      <sz val="8"/>
      <color indexed="62"/>
      <name val="Calibri"/>
      <family val="2"/>
    </font>
    <font>
      <sz val="10"/>
      <color indexed="62"/>
      <name val="Arial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1"/>
      <color rgb="FF0000FF"/>
      <name val="Calibri"/>
      <family val="2"/>
      <scheme val="minor"/>
    </font>
    <font>
      <i/>
      <sz val="11"/>
      <color indexed="23"/>
      <name val="Calibri"/>
      <family val="2"/>
    </font>
    <font>
      <sz val="11"/>
      <color theme="6" tint="-0.499984740745262"/>
      <name val="Calibri"/>
      <family val="2"/>
      <scheme val="minor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1"/>
      <color indexed="47"/>
      <name val="Calibri"/>
      <family val="2"/>
    </font>
    <font>
      <sz val="11"/>
      <color rgb="FFD4D0C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0"/>
      <color indexed="60"/>
      <name val="Arial"/>
      <family val="2"/>
      <charset val="238"/>
    </font>
    <font>
      <b/>
      <sz val="13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rgb="FFC0000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1"/>
      <color indexed="63"/>
      <name val="Calibri"/>
      <family val="2"/>
    </font>
    <font>
      <b/>
      <u val="doubleAccounting"/>
      <sz val="11"/>
      <color indexed="9"/>
      <name val="Arial"/>
      <family val="2"/>
    </font>
    <font>
      <sz val="8"/>
      <color indexed="55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color indexed="55"/>
      <name val="Arial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1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theme="0" tint="-0.14999847407452621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name val="Helv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6"/>
      <name val="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Times New Roman"/>
      <family val="1"/>
    </font>
    <font>
      <b/>
      <sz val="18"/>
      <color theme="3"/>
      <name val="Cambria"/>
      <family val="2"/>
      <charset val="238"/>
      <scheme val="maj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1"/>
      <color rgb="FFFFC00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FC000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</font>
    <font>
      <i/>
      <sz val="11"/>
      <name val="Arial"/>
      <family val="2"/>
      <charset val="238"/>
    </font>
    <font>
      <sz val="11"/>
      <color theme="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1"/>
      <color theme="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3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lightUp">
        <fgColor indexed="47"/>
      </patternFill>
    </fill>
    <fill>
      <patternFill patternType="lightUp">
        <fgColor rgb="FFD4D0C8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  <fill>
      <patternFill patternType="solid">
        <fgColor indexed="6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10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rgb="FFD4D0C8"/>
      </left>
      <right style="thin">
        <color rgb="FFD4D0C8"/>
      </right>
      <top style="thin">
        <color rgb="FFD4D0C8"/>
      </top>
      <bottom style="thin">
        <color rgb="FFD4D0C8"/>
      </bottom>
      <diagonal/>
    </border>
    <border>
      <left/>
      <right/>
      <top/>
      <bottom style="medium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5236">
    <xf numFmtId="0" fontId="0" fillId="0" borderId="0"/>
    <xf numFmtId="43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59" fillId="0" borderId="0">
      <alignment vertical="top"/>
    </xf>
    <xf numFmtId="0" fontId="59" fillId="0" borderId="0">
      <alignment vertical="top"/>
    </xf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58" fillId="0" borderId="0" applyFont="0" applyFill="0" applyBorder="0" applyAlignment="0" applyProtection="0"/>
    <xf numFmtId="0" fontId="58" fillId="0" borderId="0"/>
    <xf numFmtId="0" fontId="56" fillId="0" borderId="0"/>
    <xf numFmtId="9" fontId="58" fillId="0" borderId="0" applyFont="0" applyFill="0" applyBorder="0" applyAlignment="0" applyProtection="0"/>
    <xf numFmtId="173" fontId="61" fillId="0" borderId="0" applyNumberFormat="0" applyFill="0" applyBorder="0" applyAlignment="0">
      <protection locked="0"/>
    </xf>
    <xf numFmtId="0" fontId="58" fillId="0" borderId="0">
      <alignment vertical="top"/>
    </xf>
    <xf numFmtId="166" fontId="58" fillId="0" borderId="0" applyFont="0" applyFill="0" applyBorder="0" applyAlignment="0" applyProtection="0"/>
    <xf numFmtId="0" fontId="63" fillId="0" borderId="0"/>
    <xf numFmtId="9" fontId="63" fillId="0" borderId="0" applyFont="0" applyFill="0" applyBorder="0" applyAlignment="0" applyProtection="0"/>
    <xf numFmtId="0" fontId="55" fillId="0" borderId="0"/>
    <xf numFmtId="166" fontId="55" fillId="0" borderId="0" applyFont="0" applyFill="0" applyBorder="0" applyAlignment="0" applyProtection="0"/>
    <xf numFmtId="0" fontId="58" fillId="0" borderId="0"/>
    <xf numFmtId="164" fontId="58" fillId="0" borderId="0" applyFont="0" applyFill="0" applyBorder="0" applyAlignment="0" applyProtection="0"/>
    <xf numFmtId="0" fontId="54" fillId="0" borderId="0"/>
    <xf numFmtId="0" fontId="58" fillId="0" borderId="0"/>
    <xf numFmtId="0" fontId="58" fillId="0" borderId="0"/>
    <xf numFmtId="0" fontId="72" fillId="0" borderId="0"/>
    <xf numFmtId="0" fontId="72" fillId="0" borderId="0"/>
    <xf numFmtId="0" fontId="74" fillId="0" borderId="0"/>
    <xf numFmtId="0" fontId="58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2" fillId="0" borderId="0"/>
    <xf numFmtId="0" fontId="58" fillId="4" borderId="55" applyNumberFormat="0" applyFont="0" applyAlignment="0" applyProtection="0"/>
    <xf numFmtId="0" fontId="56" fillId="0" borderId="0"/>
    <xf numFmtId="43" fontId="5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90" fillId="0" borderId="0">
      <alignment vertical="center"/>
    </xf>
    <xf numFmtId="177" fontId="66" fillId="0" borderId="0" applyFill="0" applyBorder="0" applyAlignment="0" applyProtection="0"/>
    <xf numFmtId="174" fontId="91" fillId="0" borderId="56">
      <alignment vertical="center"/>
    </xf>
    <xf numFmtId="174" fontId="92" fillId="0" borderId="0">
      <alignment vertical="center"/>
    </xf>
    <xf numFmtId="174" fontId="93" fillId="0" borderId="0"/>
    <xf numFmtId="174" fontId="91" fillId="0" borderId="57">
      <alignment vertical="center"/>
    </xf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94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66" fillId="0" borderId="0" applyFill="0" applyBorder="0" applyAlignment="0" applyProtection="0"/>
    <xf numFmtId="177" fontId="94" fillId="0" borderId="0" applyFill="0" applyBorder="0" applyAlignment="0" applyProtection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79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62" fillId="0" borderId="0"/>
    <xf numFmtId="178" fontId="79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6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5" fillId="0" borderId="0"/>
    <xf numFmtId="179" fontId="96" fillId="0" borderId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97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89" fillId="0" borderId="0" applyFill="0" applyBorder="0" applyAlignment="0" applyProtection="0"/>
    <xf numFmtId="4" fontId="97" fillId="0" borderId="0" applyFill="0" applyBorder="0" applyAlignment="0" applyProtection="0"/>
    <xf numFmtId="179" fontId="98" fillId="0" borderId="0"/>
    <xf numFmtId="178" fontId="99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94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66" fillId="0" borderId="0"/>
    <xf numFmtId="178" fontId="94" fillId="0" borderId="0"/>
    <xf numFmtId="174" fontId="100" fillId="0" borderId="0"/>
    <xf numFmtId="3" fontId="100" fillId="0" borderId="0"/>
    <xf numFmtId="0" fontId="101" fillId="0" borderId="0">
      <alignment horizontal="center" wrapText="1"/>
      <protection locked="0"/>
    </xf>
    <xf numFmtId="0" fontId="102" fillId="5" borderId="0" applyNumberFormat="0" applyBorder="0" applyAlignment="0" applyProtection="0"/>
    <xf numFmtId="0" fontId="58" fillId="6" borderId="0" applyNumberFormat="0" applyFont="0" applyBorder="0" applyAlignment="0" applyProtection="0"/>
    <xf numFmtId="5" fontId="103" fillId="0" borderId="2" applyAlignment="0" applyProtection="0"/>
    <xf numFmtId="0" fontId="104" fillId="7" borderId="0" applyNumberFormat="0" applyBorder="0" applyAlignment="0" applyProtection="0"/>
    <xf numFmtId="180" fontId="105" fillId="0" borderId="0" applyFill="0" applyBorder="0" applyAlignment="0"/>
    <xf numFmtId="0" fontId="58" fillId="0" borderId="3">
      <alignment horizontal="left" vertical="center" wrapText="1"/>
    </xf>
    <xf numFmtId="0" fontId="106" fillId="8" borderId="58" applyNumberFormat="0" applyAlignment="0" applyProtection="0"/>
    <xf numFmtId="0" fontId="107" fillId="0" borderId="59" applyNumberFormat="0" applyFill="0" applyAlignment="0" applyProtection="0"/>
    <xf numFmtId="3" fontId="58" fillId="0" borderId="0" applyFont="0" applyAlignment="0"/>
    <xf numFmtId="181" fontId="65" fillId="0" borderId="0" applyFill="0" applyBorder="0" applyAlignment="0" applyProtection="0"/>
    <xf numFmtId="0" fontId="7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109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10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0" fillId="0" borderId="0" applyFont="0" applyFill="0" applyBorder="0" applyAlignment="0" applyProtection="0"/>
    <xf numFmtId="182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111" fillId="0" borderId="0" applyFont="0">
      <alignment horizontal="left"/>
      <protection locked="0"/>
    </xf>
    <xf numFmtId="0" fontId="112" fillId="0" borderId="0" applyNumberFormat="0" applyFill="0" applyBorder="0" applyAlignment="0" applyProtection="0"/>
    <xf numFmtId="0" fontId="113" fillId="0" borderId="0" applyNumberFormat="0" applyAlignment="0">
      <alignment horizontal="left"/>
    </xf>
    <xf numFmtId="0" fontId="114" fillId="0" borderId="0" applyNumberFormat="0" applyAlignment="0"/>
    <xf numFmtId="42" fontId="115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14" fontId="58" fillId="0" borderId="0"/>
    <xf numFmtId="38" fontId="116" fillId="0" borderId="0" applyFont="0" applyFill="0" applyBorder="0" applyAlignment="0" applyProtection="0"/>
    <xf numFmtId="40" fontId="116" fillId="0" borderId="0" applyFont="0" applyFill="0" applyBorder="0" applyAlignment="0" applyProtection="0"/>
    <xf numFmtId="0" fontId="117" fillId="0" borderId="0" applyNumberFormat="0" applyAlignment="0">
      <alignment horizontal="left"/>
    </xf>
    <xf numFmtId="0" fontId="118" fillId="5" borderId="0" applyNumberFormat="0" applyBorder="0" applyAlignment="0" applyProtection="0"/>
    <xf numFmtId="0" fontId="119" fillId="7" borderId="0" applyNumberFormat="0" applyBorder="0" applyAlignment="0" applyProtection="0"/>
    <xf numFmtId="38" fontId="120" fillId="9" borderId="0" applyNumberFormat="0" applyBorder="0" applyAlignment="0" applyProtection="0"/>
    <xf numFmtId="0" fontId="121" fillId="0" borderId="14" applyNumberFormat="0" applyAlignment="0" applyProtection="0">
      <alignment horizontal="left" vertical="center"/>
    </xf>
    <xf numFmtId="0" fontId="121" fillId="0" borderId="1">
      <alignment horizontal="left" vertical="center"/>
    </xf>
    <xf numFmtId="0" fontId="122" fillId="0" borderId="0" applyNumberFormat="0" applyFill="0" applyBorder="0" applyAlignment="0" applyProtection="0">
      <alignment vertical="top"/>
      <protection locked="0"/>
    </xf>
    <xf numFmtId="174" fontId="123" fillId="0" borderId="60">
      <alignment vertical="center"/>
    </xf>
    <xf numFmtId="3" fontId="123" fillId="0" borderId="60">
      <alignment vertical="center" wrapText="1"/>
    </xf>
    <xf numFmtId="0" fontId="124" fillId="8" borderId="61" applyNumberFormat="0" applyAlignment="0" applyProtection="0"/>
    <xf numFmtId="10" fontId="120" fillId="10" borderId="3" applyNumberFormat="0" applyBorder="0" applyAlignment="0" applyProtection="0"/>
    <xf numFmtId="183" fontId="125" fillId="11" borderId="0"/>
    <xf numFmtId="0" fontId="58" fillId="12" borderId="3">
      <alignment vertical="top" wrapText="1"/>
    </xf>
    <xf numFmtId="0" fontId="126" fillId="13" borderId="62" applyNumberFormat="0" applyAlignment="0" applyProtection="0"/>
    <xf numFmtId="0" fontId="58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58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0" fontId="105" fillId="0" borderId="63" applyNumberFormat="0" applyFont="0" applyFill="0" applyAlignment="0" applyProtection="0"/>
    <xf numFmtId="183" fontId="127" fillId="14" borderId="0"/>
    <xf numFmtId="0" fontId="110" fillId="0" borderId="0" applyNumberFormat="0"/>
    <xf numFmtId="168" fontId="58" fillId="0" borderId="0" applyFont="0" applyFill="0" applyBorder="0" applyAlignment="0" applyProtection="0"/>
    <xf numFmtId="184" fontId="128" fillId="0" borderId="0" applyFont="0" applyFill="0" applyBorder="0" applyAlignment="0" applyProtection="0"/>
    <xf numFmtId="185" fontId="128" fillId="0" borderId="0" applyFont="0" applyFill="0" applyBorder="0" applyAlignment="0" applyProtection="0"/>
    <xf numFmtId="186" fontId="128" fillId="0" borderId="0" applyFont="0" applyFill="0" applyBorder="0" applyAlignment="0" applyProtection="0"/>
    <xf numFmtId="187" fontId="128" fillId="0" borderId="0" applyFont="0" applyFill="0" applyBorder="0" applyAlignment="0" applyProtection="0"/>
    <xf numFmtId="188" fontId="116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29" fillId="15" borderId="0" applyNumberFormat="0" applyBorder="0" applyAlignment="0" applyProtection="0"/>
    <xf numFmtId="186" fontId="130" fillId="0" borderId="0"/>
    <xf numFmtId="0" fontId="109" fillId="0" borderId="0"/>
    <xf numFmtId="0" fontId="58" fillId="0" borderId="0"/>
    <xf numFmtId="0" fontId="58" fillId="0" borderId="0"/>
    <xf numFmtId="0" fontId="58" fillId="0" borderId="0"/>
    <xf numFmtId="0" fontId="109" fillId="0" borderId="0"/>
    <xf numFmtId="0" fontId="110" fillId="0" borderId="0"/>
    <xf numFmtId="0" fontId="116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131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9" fillId="0" borderId="0"/>
    <xf numFmtId="0" fontId="58" fillId="0" borderId="0"/>
    <xf numFmtId="0" fontId="58" fillId="0" borderId="0"/>
    <xf numFmtId="0" fontId="7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0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2" fillId="0" borderId="0"/>
    <xf numFmtId="0" fontId="108" fillId="0" borderId="0"/>
    <xf numFmtId="0" fontId="58" fillId="0" borderId="0"/>
    <xf numFmtId="0" fontId="58" fillId="0" borderId="0"/>
    <xf numFmtId="0" fontId="116" fillId="0" borderId="0"/>
    <xf numFmtId="0" fontId="78" fillId="4" borderId="64" applyNumberFormat="0" applyFont="0" applyAlignment="0" applyProtection="0"/>
    <xf numFmtId="3" fontId="58" fillId="0" borderId="0" applyFont="0" applyFill="0" applyBorder="0" applyAlignment="0" applyProtection="0"/>
    <xf numFmtId="0" fontId="62" fillId="0" borderId="0" applyNumberFormat="0" applyFill="0" applyBorder="0" applyProtection="0">
      <alignment horizontal="left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101" fillId="0" borderId="0">
      <alignment horizontal="center" wrapText="1"/>
      <protection locked="0"/>
    </xf>
    <xf numFmtId="190" fontId="58" fillId="0" borderId="0" applyFont="0" applyFill="0" applyBorder="0" applyAlignment="0" applyProtection="0"/>
    <xf numFmtId="191" fontId="133" fillId="0" borderId="0" applyFont="0" applyFill="0" applyBorder="0" applyAlignment="0" applyProtection="0"/>
    <xf numFmtId="10" fontId="10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5" fillId="0" borderId="44" applyNumberFormat="0" applyBorder="0"/>
    <xf numFmtId="5" fontId="136" fillId="0" borderId="0"/>
    <xf numFmtId="10" fontId="58" fillId="0" borderId="0" applyFont="0" applyFill="0" applyProtection="0"/>
    <xf numFmtId="0" fontId="135" fillId="0" borderId="0" applyNumberFormat="0" applyFont="0" applyFill="0" applyBorder="0" applyAlignment="0" applyProtection="0">
      <alignment horizontal="left"/>
    </xf>
    <xf numFmtId="0" fontId="58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58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05" fillId="0" borderId="65" applyNumberFormat="0" applyFont="0" applyFill="0" applyAlignment="0" applyProtection="0"/>
    <xf numFmtId="0" fontId="137" fillId="0" borderId="63" applyNumberFormat="0" applyAlignment="0"/>
    <xf numFmtId="192" fontId="138" fillId="0" borderId="0" applyNumberForma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/>
    <xf numFmtId="4" fontId="95" fillId="0" borderId="0" applyFill="0" applyBorder="0" applyAlignment="0" applyProtection="0">
      <alignment horizontal="center"/>
    </xf>
    <xf numFmtId="184" fontId="139" fillId="0" borderId="0"/>
    <xf numFmtId="178" fontId="140" fillId="0" borderId="0" applyFill="0" applyBorder="0" applyAlignment="0" applyProtection="0"/>
    <xf numFmtId="178" fontId="58" fillId="0" borderId="0" applyFill="0" applyBorder="0" applyAlignment="0" applyProtection="0"/>
    <xf numFmtId="14" fontId="89" fillId="0" borderId="0" applyFill="0" applyBorder="0" applyAlignment="0" applyProtection="0"/>
    <xf numFmtId="0" fontId="64" fillId="0" borderId="0">
      <alignment vertical="top"/>
    </xf>
    <xf numFmtId="40" fontId="141" fillId="0" borderId="0" applyBorder="0">
      <alignment horizontal="right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170" fontId="80" fillId="17" borderId="67">
      <alignment horizontal="center"/>
      <protection locked="0"/>
    </xf>
    <xf numFmtId="3" fontId="71" fillId="0" borderId="0" applyFont="0" applyFill="0" applyBorder="0" applyAlignment="0" applyProtection="0">
      <alignment horizontal="right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68" applyNumberFormat="0" applyFill="0" applyAlignment="0" applyProtection="0"/>
    <xf numFmtId="0" fontId="146" fillId="0" borderId="69" applyNumberFormat="0" applyFill="0" applyAlignment="0" applyProtection="0"/>
    <xf numFmtId="0" fontId="147" fillId="0" borderId="70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3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0" fontId="149" fillId="18" borderId="71" applyNumberFormat="0" applyAlignment="0" applyProtection="0"/>
    <xf numFmtId="195" fontId="116" fillId="0" borderId="0" applyFont="0" applyFill="0" applyBorder="0" applyAlignment="0" applyProtection="0"/>
    <xf numFmtId="196" fontId="116" fillId="0" borderId="0" applyFont="0" applyFill="0" applyBorder="0" applyAlignment="0" applyProtection="0"/>
    <xf numFmtId="0" fontId="105" fillId="0" borderId="0"/>
    <xf numFmtId="0" fontId="118" fillId="19" borderId="0" applyNumberFormat="0" applyBorder="0" applyAlignment="0" applyProtection="0"/>
    <xf numFmtId="0" fontId="106" fillId="20" borderId="62" applyNumberFormat="0" applyAlignment="0" applyProtection="0"/>
    <xf numFmtId="0" fontId="149" fillId="21" borderId="71" applyNumberFormat="0" applyAlignment="0" applyProtection="0"/>
    <xf numFmtId="0" fontId="14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45" fillId="0" borderId="68" applyNumberFormat="0" applyFill="0" applyAlignment="0" applyProtection="0"/>
    <xf numFmtId="0" fontId="146" fillId="0" borderId="69" applyNumberFormat="0" applyFill="0" applyAlignment="0" applyProtection="0"/>
    <xf numFmtId="0" fontId="147" fillId="0" borderId="70" applyNumberFormat="0" applyFill="0" applyAlignment="0" applyProtection="0"/>
    <xf numFmtId="0" fontId="147" fillId="0" borderId="0" applyNumberFormat="0" applyFill="0" applyBorder="0" applyAlignment="0" applyProtection="0"/>
    <xf numFmtId="0" fontId="126" fillId="23" borderId="62" applyNumberFormat="0" applyAlignment="0" applyProtection="0"/>
    <xf numFmtId="0" fontId="107" fillId="0" borderId="59" applyNumberFormat="0" applyFill="0" applyAlignment="0" applyProtection="0"/>
    <xf numFmtId="0" fontId="129" fillId="24" borderId="0" applyNumberFormat="0" applyBorder="0" applyAlignment="0" applyProtection="0"/>
    <xf numFmtId="0" fontId="105" fillId="25" borderId="64" applyNumberFormat="0" applyAlignment="0" applyProtection="0"/>
    <xf numFmtId="0" fontId="124" fillId="20" borderId="61" applyNumberFormat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8" fillId="0" borderId="0"/>
    <xf numFmtId="43" fontId="56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0" fontId="49" fillId="0" borderId="0"/>
    <xf numFmtId="0" fontId="109" fillId="27" borderId="0" applyNumberFormat="0" applyBorder="0" applyAlignment="0" applyProtection="0"/>
    <xf numFmtId="0" fontId="132" fillId="27" borderId="0" applyNumberFormat="0" applyBorder="0" applyAlignment="0" applyProtection="0"/>
    <xf numFmtId="0" fontId="109" fillId="5" borderId="0" applyNumberFormat="0" applyBorder="0" applyAlignment="0" applyProtection="0"/>
    <xf numFmtId="0" fontId="132" fillId="5" borderId="0" applyNumberFormat="0" applyBorder="0" applyAlignment="0" applyProtection="0"/>
    <xf numFmtId="0" fontId="109" fillId="7" borderId="0" applyNumberFormat="0" applyBorder="0" applyAlignment="0" applyProtection="0"/>
    <xf numFmtId="0" fontId="132" fillId="7" borderId="0" applyNumberFormat="0" applyBorder="0" applyAlignment="0" applyProtection="0"/>
    <xf numFmtId="0" fontId="109" fillId="28" borderId="0" applyNumberFormat="0" applyBorder="0" applyAlignment="0" applyProtection="0"/>
    <xf numFmtId="0" fontId="132" fillId="28" borderId="0" applyNumberFormat="0" applyBorder="0" applyAlignment="0" applyProtection="0"/>
    <xf numFmtId="0" fontId="109" fillId="29" borderId="0" applyNumberFormat="0" applyBorder="0" applyAlignment="0" applyProtection="0"/>
    <xf numFmtId="0" fontId="132" fillId="29" borderId="0" applyNumberFormat="0" applyBorder="0" applyAlignment="0" applyProtection="0"/>
    <xf numFmtId="0" fontId="109" fillId="13" borderId="0" applyNumberFormat="0" applyBorder="0" applyAlignment="0" applyProtection="0"/>
    <xf numFmtId="0" fontId="132" fillId="13" borderId="0" applyNumberFormat="0" applyBorder="0" applyAlignment="0" applyProtection="0"/>
    <xf numFmtId="0" fontId="109" fillId="30" borderId="0" applyNumberFormat="0" applyBorder="0" applyAlignment="0" applyProtection="0"/>
    <xf numFmtId="0" fontId="132" fillId="30" borderId="0" applyNumberFormat="0" applyBorder="0" applyAlignment="0" applyProtection="0"/>
    <xf numFmtId="0" fontId="109" fillId="31" borderId="0" applyNumberFormat="0" applyBorder="0" applyAlignment="0" applyProtection="0"/>
    <xf numFmtId="0" fontId="132" fillId="31" borderId="0" applyNumberFormat="0" applyBorder="0" applyAlignment="0" applyProtection="0"/>
    <xf numFmtId="0" fontId="109" fillId="32" borderId="0" applyNumberFormat="0" applyBorder="0" applyAlignment="0" applyProtection="0"/>
    <xf numFmtId="0" fontId="132" fillId="32" borderId="0" applyNumberFormat="0" applyBorder="0" applyAlignment="0" applyProtection="0"/>
    <xf numFmtId="0" fontId="109" fillId="28" borderId="0" applyNumberFormat="0" applyBorder="0" applyAlignment="0" applyProtection="0"/>
    <xf numFmtId="0" fontId="132" fillId="28" borderId="0" applyNumberFormat="0" applyBorder="0" applyAlignment="0" applyProtection="0"/>
    <xf numFmtId="0" fontId="109" fillId="30" borderId="0" applyNumberFormat="0" applyBorder="0" applyAlignment="0" applyProtection="0"/>
    <xf numFmtId="0" fontId="132" fillId="30" borderId="0" applyNumberFormat="0" applyBorder="0" applyAlignment="0" applyProtection="0"/>
    <xf numFmtId="0" fontId="109" fillId="33" borderId="0" applyNumberFormat="0" applyBorder="0" applyAlignment="0" applyProtection="0"/>
    <xf numFmtId="0" fontId="132" fillId="33" borderId="0" applyNumberFormat="0" applyBorder="0" applyAlignment="0" applyProtection="0"/>
    <xf numFmtId="0" fontId="153" fillId="34" borderId="0" applyNumberFormat="0" applyBorder="0" applyAlignment="0" applyProtection="0"/>
    <xf numFmtId="0" fontId="154" fillId="34" borderId="0" applyNumberFormat="0" applyBorder="0" applyAlignment="0" applyProtection="0"/>
    <xf numFmtId="0" fontId="153" fillId="31" borderId="0" applyNumberFormat="0" applyBorder="0" applyAlignment="0" applyProtection="0"/>
    <xf numFmtId="0" fontId="154" fillId="31" borderId="0" applyNumberFormat="0" applyBorder="0" applyAlignment="0" applyProtection="0"/>
    <xf numFmtId="0" fontId="153" fillId="32" borderId="0" applyNumberFormat="0" applyBorder="0" applyAlignment="0" applyProtection="0"/>
    <xf numFmtId="0" fontId="154" fillId="32" borderId="0" applyNumberFormat="0" applyBorder="0" applyAlignment="0" applyProtection="0"/>
    <xf numFmtId="0" fontId="153" fillId="35" borderId="0" applyNumberFormat="0" applyBorder="0" applyAlignment="0" applyProtection="0"/>
    <xf numFmtId="0" fontId="154" fillId="35" borderId="0" applyNumberFormat="0" applyBorder="0" applyAlignment="0" applyProtection="0"/>
    <xf numFmtId="0" fontId="153" fillId="36" borderId="0" applyNumberFormat="0" applyBorder="0" applyAlignment="0" applyProtection="0"/>
    <xf numFmtId="0" fontId="154" fillId="36" borderId="0" applyNumberFormat="0" applyBorder="0" applyAlignment="0" applyProtection="0"/>
    <xf numFmtId="0" fontId="153" fillId="37" borderId="0" applyNumberFormat="0" applyBorder="0" applyAlignment="0" applyProtection="0"/>
    <xf numFmtId="0" fontId="154" fillId="37" borderId="0" applyNumberFormat="0" applyBorder="0" applyAlignment="0" applyProtection="0"/>
    <xf numFmtId="0" fontId="153" fillId="38" borderId="0" applyNumberFormat="0" applyBorder="0" applyAlignment="0" applyProtection="0"/>
    <xf numFmtId="0" fontId="154" fillId="38" borderId="0" applyNumberFormat="0" applyBorder="0" applyAlignment="0" applyProtection="0"/>
    <xf numFmtId="0" fontId="153" fillId="39" borderId="0" applyNumberFormat="0" applyBorder="0" applyAlignment="0" applyProtection="0"/>
    <xf numFmtId="0" fontId="154" fillId="39" borderId="0" applyNumberFormat="0" applyBorder="0" applyAlignment="0" applyProtection="0"/>
    <xf numFmtId="0" fontId="153" fillId="40" borderId="0" applyNumberFormat="0" applyBorder="0" applyAlignment="0" applyProtection="0"/>
    <xf numFmtId="0" fontId="154" fillId="40" borderId="0" applyNumberFormat="0" applyBorder="0" applyAlignment="0" applyProtection="0"/>
    <xf numFmtId="0" fontId="153" fillId="35" borderId="0" applyNumberFormat="0" applyBorder="0" applyAlignment="0" applyProtection="0"/>
    <xf numFmtId="0" fontId="154" fillId="35" borderId="0" applyNumberFormat="0" applyBorder="0" applyAlignment="0" applyProtection="0"/>
    <xf numFmtId="0" fontId="153" fillId="36" borderId="0" applyNumberFormat="0" applyBorder="0" applyAlignment="0" applyProtection="0"/>
    <xf numFmtId="0" fontId="154" fillId="36" borderId="0" applyNumberFormat="0" applyBorder="0" applyAlignment="0" applyProtection="0"/>
    <xf numFmtId="0" fontId="153" fillId="41" borderId="0" applyNumberFormat="0" applyBorder="0" applyAlignment="0" applyProtection="0"/>
    <xf numFmtId="0" fontId="154" fillId="41" borderId="0" applyNumberFormat="0" applyBorder="0" applyAlignment="0" applyProtection="0"/>
    <xf numFmtId="197" fontId="155" fillId="42" borderId="80" applyNumberFormat="0">
      <alignment horizontal="center"/>
    </xf>
    <xf numFmtId="197" fontId="156" fillId="42" borderId="80" applyNumberFormat="0">
      <alignment horizontal="center"/>
    </xf>
    <xf numFmtId="197" fontId="157" fillId="42" borderId="80" applyNumberFormat="0">
      <alignment horizontal="center"/>
    </xf>
    <xf numFmtId="197" fontId="157" fillId="42" borderId="80" applyNumberFormat="0">
      <alignment horizontal="center"/>
    </xf>
    <xf numFmtId="197" fontId="157" fillId="42" borderId="80" applyNumberFormat="0">
      <alignment horizontal="center"/>
    </xf>
    <xf numFmtId="197" fontId="157" fillId="42" borderId="80" applyNumberFormat="0">
      <alignment horizontal="center"/>
    </xf>
    <xf numFmtId="0" fontId="118" fillId="5" borderId="0" applyNumberFormat="0" applyBorder="0" applyAlignment="0" applyProtection="0"/>
    <xf numFmtId="0" fontId="158" fillId="8" borderId="62" applyNumberFormat="0" applyAlignment="0" applyProtection="0"/>
    <xf numFmtId="0" fontId="106" fillId="8" borderId="62" applyNumberFormat="0" applyAlignment="0" applyProtection="0"/>
    <xf numFmtId="0" fontId="159" fillId="18" borderId="71" applyNumberFormat="0" applyAlignment="0" applyProtection="0"/>
    <xf numFmtId="0" fontId="149" fillId="18" borderId="71" applyNumberFormat="0" applyAlignment="0" applyProtection="0"/>
    <xf numFmtId="43" fontId="58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60" fillId="0" borderId="0" applyFont="0" applyFill="0" applyBorder="0" applyAlignment="0" applyProtection="0"/>
    <xf numFmtId="10" fontId="161" fillId="0" borderId="0"/>
    <xf numFmtId="198" fontId="105" fillId="43" borderId="3" applyNumberFormat="0"/>
    <xf numFmtId="0" fontId="16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3" fillId="26" borderId="81" applyAlignment="0" applyProtection="0"/>
    <xf numFmtId="49" fontId="160" fillId="0" borderId="0" applyNumberFormat="0" applyFill="0" applyBorder="0" applyProtection="0">
      <alignment horizontal="center" vertical="top"/>
    </xf>
    <xf numFmtId="199" fontId="164" fillId="0" borderId="0" applyBorder="0">
      <alignment horizontal="right" vertical="top"/>
    </xf>
    <xf numFmtId="200" fontId="160" fillId="0" borderId="0" applyBorder="0">
      <alignment horizontal="right" vertical="top"/>
    </xf>
    <xf numFmtId="200" fontId="164" fillId="0" borderId="0" applyBorder="0">
      <alignment horizontal="right" vertical="top"/>
    </xf>
    <xf numFmtId="201" fontId="160" fillId="0" borderId="0" applyFill="0" applyBorder="0">
      <alignment horizontal="right" vertical="top"/>
    </xf>
    <xf numFmtId="202" fontId="160" fillId="0" borderId="0" applyFill="0" applyBorder="0">
      <alignment horizontal="right" vertical="top"/>
    </xf>
    <xf numFmtId="203" fontId="160" fillId="0" borderId="0" applyFill="0" applyBorder="0">
      <alignment horizontal="right" vertical="top"/>
    </xf>
    <xf numFmtId="204" fontId="160" fillId="0" borderId="0" applyFill="0" applyBorder="0">
      <alignment horizontal="right" vertical="top"/>
    </xf>
    <xf numFmtId="0" fontId="165" fillId="0" borderId="0">
      <alignment horizontal="left"/>
    </xf>
    <xf numFmtId="0" fontId="165" fillId="0" borderId="82">
      <alignment horizontal="right" wrapText="1"/>
    </xf>
    <xf numFmtId="0" fontId="165" fillId="0" borderId="82">
      <alignment horizontal="right" wrapText="1"/>
    </xf>
    <xf numFmtId="205" fontId="166" fillId="0" borderId="82">
      <alignment horizontal="right"/>
    </xf>
    <xf numFmtId="0" fontId="167" fillId="0" borderId="0">
      <alignment vertical="center"/>
    </xf>
    <xf numFmtId="206" fontId="167" fillId="0" borderId="0">
      <alignment horizontal="left" vertical="center"/>
    </xf>
    <xf numFmtId="207" fontId="168" fillId="0" borderId="0">
      <alignment vertical="center"/>
    </xf>
    <xf numFmtId="0" fontId="69" fillId="0" borderId="0">
      <alignment vertical="center"/>
    </xf>
    <xf numFmtId="205" fontId="166" fillId="0" borderId="82">
      <alignment horizontal="left"/>
    </xf>
    <xf numFmtId="205" fontId="160" fillId="0" borderId="0">
      <alignment horizontal="center"/>
    </xf>
    <xf numFmtId="205" fontId="169" fillId="0" borderId="82">
      <alignment horizontal="center"/>
    </xf>
    <xf numFmtId="168" fontId="160" fillId="0" borderId="82" applyFill="0" applyBorder="0" applyProtection="0">
      <alignment horizontal="right" vertical="top"/>
    </xf>
    <xf numFmtId="206" fontId="73" fillId="0" borderId="0">
      <alignment horizontal="left" vertical="center"/>
    </xf>
    <xf numFmtId="205" fontId="73" fillId="0" borderId="0"/>
    <xf numFmtId="205" fontId="170" fillId="0" borderId="0"/>
    <xf numFmtId="205" fontId="171" fillId="0" borderId="0"/>
    <xf numFmtId="205" fontId="58" fillId="0" borderId="0"/>
    <xf numFmtId="205" fontId="172" fillId="0" borderId="0">
      <alignment horizontal="left" vertical="top"/>
    </xf>
    <xf numFmtId="0" fontId="160" fillId="0" borderId="0" applyFill="0" applyBorder="0">
      <alignment horizontal="left" vertical="top" wrapText="1"/>
    </xf>
    <xf numFmtId="0" fontId="160" fillId="0" borderId="0" applyFill="0" applyBorder="0">
      <alignment horizontal="left" vertical="top" wrapText="1"/>
    </xf>
    <xf numFmtId="0" fontId="173" fillId="0" borderId="0">
      <alignment horizontal="left" vertical="top" wrapText="1"/>
    </xf>
    <xf numFmtId="0" fontId="174" fillId="0" borderId="0">
      <alignment horizontal="left" vertical="top" wrapText="1"/>
    </xf>
    <xf numFmtId="0" fontId="164" fillId="0" borderId="0">
      <alignment horizontal="left" vertical="top" wrapText="1"/>
    </xf>
    <xf numFmtId="39" fontId="175" fillId="44" borderId="83"/>
    <xf numFmtId="39" fontId="175" fillId="44" borderId="83"/>
    <xf numFmtId="39" fontId="176" fillId="45" borderId="84"/>
    <xf numFmtId="0" fontId="104" fillId="7" borderId="0" applyNumberFormat="0" applyBorder="0" applyAlignment="0" applyProtection="0"/>
    <xf numFmtId="0" fontId="177" fillId="46" borderId="0" applyNumberFormat="0" applyBorder="0" applyAlignment="0" applyProtection="0"/>
    <xf numFmtId="0" fontId="178" fillId="0" borderId="68" applyNumberFormat="0" applyFill="0" applyAlignment="0" applyProtection="0"/>
    <xf numFmtId="0" fontId="145" fillId="0" borderId="68" applyNumberFormat="0" applyFill="0" applyAlignment="0" applyProtection="0"/>
    <xf numFmtId="167" fontId="179" fillId="0" borderId="85" applyNumberFormat="0" applyFill="0" applyAlignment="0" applyProtection="0"/>
    <xf numFmtId="167" fontId="179" fillId="0" borderId="85" applyNumberFormat="0" applyFill="0" applyAlignment="0" applyProtection="0"/>
    <xf numFmtId="0" fontId="180" fillId="0" borderId="69" applyNumberFormat="0" applyFill="0" applyAlignment="0" applyProtection="0"/>
    <xf numFmtId="0" fontId="181" fillId="0" borderId="86" applyNumberFormat="0" applyFill="0" applyAlignment="0" applyProtection="0"/>
    <xf numFmtId="0" fontId="182" fillId="0" borderId="87" applyNumberFormat="0" applyFill="0" applyAlignment="0" applyProtection="0"/>
    <xf numFmtId="0" fontId="182" fillId="0" borderId="88" applyNumberFormat="0" applyFill="0" applyAlignment="0" applyProtection="0"/>
    <xf numFmtId="0" fontId="181" fillId="0" borderId="86" applyNumberFormat="0" applyFill="0" applyAlignment="0" applyProtection="0"/>
    <xf numFmtId="0" fontId="146" fillId="0" borderId="69" applyNumberFormat="0" applyFill="0" applyAlignment="0" applyProtection="0"/>
    <xf numFmtId="0" fontId="183" fillId="0" borderId="70" applyNumberFormat="0" applyFill="0" applyAlignment="0" applyProtection="0"/>
    <xf numFmtId="0" fontId="147" fillId="0" borderId="70" applyNumberFormat="0" applyFill="0" applyAlignment="0" applyProtection="0"/>
    <xf numFmtId="0" fontId="18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9" fontId="161" fillId="47" borderId="0" applyBorder="0" applyAlignment="0" applyProtection="0"/>
    <xf numFmtId="0" fontId="184" fillId="13" borderId="62" applyNumberFormat="0" applyAlignment="0" applyProtection="0"/>
    <xf numFmtId="0" fontId="126" fillId="13" borderId="62" applyNumberFormat="0" applyAlignment="0" applyProtection="0"/>
    <xf numFmtId="37" fontId="162" fillId="9" borderId="3" applyAlignment="0" applyProtection="0"/>
    <xf numFmtId="0" fontId="185" fillId="0" borderId="59" applyNumberFormat="0" applyFill="0" applyAlignment="0" applyProtection="0"/>
    <xf numFmtId="0" fontId="107" fillId="0" borderId="59" applyNumberFormat="0" applyFill="0" applyAlignment="0" applyProtection="0"/>
    <xf numFmtId="0" fontId="186" fillId="15" borderId="0" applyNumberFormat="0" applyBorder="0" applyAlignment="0" applyProtection="0"/>
    <xf numFmtId="0" fontId="129" fillId="15" borderId="0" applyNumberFormat="0" applyBorder="0" applyAlignment="0" applyProtection="0"/>
    <xf numFmtId="0" fontId="187" fillId="48" borderId="0" applyNumberFormat="0" applyBorder="0" applyAlignment="0" applyProtection="0"/>
    <xf numFmtId="0" fontId="58" fillId="0" borderId="0"/>
    <xf numFmtId="0" fontId="58" fillId="0" borderId="0"/>
    <xf numFmtId="0" fontId="58" fillId="0" borderId="0">
      <alignment wrapText="1"/>
    </xf>
    <xf numFmtId="39" fontId="56" fillId="0" borderId="0"/>
    <xf numFmtId="0" fontId="56" fillId="0" borderId="0"/>
    <xf numFmtId="37" fontId="188" fillId="0" borderId="0"/>
    <xf numFmtId="208" fontId="160" fillId="0" borderId="0"/>
    <xf numFmtId="0" fontId="105" fillId="4" borderId="64" applyNumberFormat="0" applyFont="0" applyAlignment="0" applyProtection="0"/>
    <xf numFmtId="37" fontId="189" fillId="9" borderId="89"/>
    <xf numFmtId="0" fontId="190" fillId="8" borderId="61" applyNumberFormat="0" applyAlignment="0" applyProtection="0"/>
    <xf numFmtId="0" fontId="124" fillId="8" borderId="61" applyNumberFormat="0" applyAlignment="0" applyProtection="0"/>
    <xf numFmtId="9" fontId="109" fillId="0" borderId="0" applyFont="0" applyFill="0" applyBorder="0" applyAlignment="0" applyProtection="0"/>
    <xf numFmtId="0" fontId="62" fillId="16" borderId="66" applyNumberFormat="0" applyProtection="0">
      <alignment horizontal="left" vertical="center" indent="1"/>
    </xf>
    <xf numFmtId="209" fontId="59" fillId="17" borderId="66" applyProtection="0">
      <alignment horizontal="right" vertical="center"/>
    </xf>
    <xf numFmtId="0" fontId="58" fillId="0" borderId="0" applyFill="0">
      <protection locked="0"/>
    </xf>
    <xf numFmtId="198" fontId="191" fillId="49" borderId="3" applyNumberFormat="0">
      <alignment horizontal="centerContinuous" vertical="center"/>
    </xf>
    <xf numFmtId="198" fontId="192" fillId="9" borderId="90" applyNumberFormat="0">
      <alignment horizontal="right"/>
    </xf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93" fillId="0" borderId="91" applyNumberFormat="0" applyFill="0" applyAlignment="0" applyProtection="0"/>
    <xf numFmtId="0" fontId="194" fillId="0" borderId="91" applyNumberFormat="0" applyFill="0" applyAlignment="0" applyProtection="0"/>
    <xf numFmtId="198" fontId="192" fillId="0" borderId="0" applyNumberFormat="0"/>
    <xf numFmtId="37" fontId="195" fillId="0" borderId="0" applyFill="0" applyBorder="0" applyAlignment="0" applyProtection="0"/>
    <xf numFmtId="0" fontId="162" fillId="0" borderId="0" applyFill="0" applyBorder="0" applyAlignment="0" applyProtection="0"/>
    <xf numFmtId="176" fontId="162" fillId="0" borderId="0" applyFill="0" applyBorder="0" applyAlignment="0" applyProtection="0"/>
    <xf numFmtId="0" fontId="196" fillId="0" borderId="0" applyFill="0" applyBorder="0" applyAlignment="0" applyProtection="0"/>
    <xf numFmtId="198" fontId="192" fillId="0" borderId="0" applyNumberFormat="0"/>
    <xf numFmtId="210" fontId="197" fillId="0" borderId="0" applyNumberFormat="0"/>
    <xf numFmtId="0" fontId="162" fillId="0" borderId="0" applyFill="0" applyBorder="0" applyAlignment="0" applyProtection="0"/>
    <xf numFmtId="0" fontId="19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8" fillId="0" borderId="0"/>
    <xf numFmtId="0" fontId="49" fillId="0" borderId="0"/>
    <xf numFmtId="0" fontId="58" fillId="0" borderId="0"/>
    <xf numFmtId="0" fontId="5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200" fillId="46" borderId="0" applyNumberFormat="0" applyBorder="0" applyAlignment="0" applyProtection="0"/>
    <xf numFmtId="0" fontId="44" fillId="0" borderId="0"/>
    <xf numFmtId="0" fontId="44" fillId="0" borderId="0"/>
    <xf numFmtId="166" fontId="44" fillId="0" borderId="0" applyFont="0" applyFill="0" applyBorder="0" applyAlignment="0" applyProtection="0"/>
    <xf numFmtId="0" fontId="44" fillId="0" borderId="0"/>
    <xf numFmtId="0" fontId="118" fillId="19" borderId="0" applyNumberFormat="0" applyBorder="0" applyAlignment="0" applyProtection="0"/>
    <xf numFmtId="0" fontId="106" fillId="20" borderId="62" applyNumberFormat="0" applyAlignment="0" applyProtection="0"/>
    <xf numFmtId="0" fontId="149" fillId="21" borderId="71" applyNumberFormat="0" applyAlignment="0" applyProtection="0"/>
    <xf numFmtId="0" fontId="143" fillId="0" borderId="0" applyNumberFormat="0" applyFill="0" applyBorder="0" applyAlignment="0" applyProtection="0"/>
    <xf numFmtId="0" fontId="145" fillId="0" borderId="68" applyNumberFormat="0" applyFill="0" applyAlignment="0" applyProtection="0"/>
    <xf numFmtId="0" fontId="146" fillId="0" borderId="69" applyNumberFormat="0" applyFill="0" applyAlignment="0" applyProtection="0"/>
    <xf numFmtId="0" fontId="147" fillId="0" borderId="70" applyNumberFormat="0" applyFill="0" applyAlignment="0" applyProtection="0"/>
    <xf numFmtId="0" fontId="147" fillId="0" borderId="0" applyNumberFormat="0" applyFill="0" applyBorder="0" applyAlignment="0" applyProtection="0"/>
    <xf numFmtId="0" fontId="126" fillId="23" borderId="62" applyNumberFormat="0" applyAlignment="0" applyProtection="0"/>
    <xf numFmtId="0" fontId="107" fillId="0" borderId="59" applyNumberFormat="0" applyFill="0" applyAlignment="0" applyProtection="0"/>
    <xf numFmtId="0" fontId="129" fillId="24" borderId="0" applyNumberFormat="0" applyBorder="0" applyAlignment="0" applyProtection="0"/>
    <xf numFmtId="0" fontId="43" fillId="0" borderId="0"/>
    <xf numFmtId="0" fontId="105" fillId="25" borderId="64" applyNumberFormat="0" applyAlignment="0" applyProtection="0"/>
    <xf numFmtId="0" fontId="124" fillId="20" borderId="61" applyNumberFormat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0" fillId="0" borderId="0"/>
    <xf numFmtId="0" fontId="105" fillId="0" borderId="0"/>
    <xf numFmtId="0" fontId="202" fillId="0" borderId="0"/>
    <xf numFmtId="0" fontId="105" fillId="0" borderId="0"/>
    <xf numFmtId="166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77" fillId="0" borderId="95" applyNumberFormat="0" applyFill="0" applyAlignment="0" applyProtection="0"/>
    <xf numFmtId="0" fontId="56" fillId="0" borderId="0"/>
    <xf numFmtId="0" fontId="105" fillId="0" borderId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121" fillId="0" borderId="67">
      <alignment horizontal="left" vertical="center"/>
    </xf>
    <xf numFmtId="0" fontId="56" fillId="0" borderId="0"/>
    <xf numFmtId="0" fontId="56" fillId="0" borderId="0"/>
    <xf numFmtId="39" fontId="56" fillId="0" borderId="0"/>
    <xf numFmtId="0" fontId="56" fillId="0" borderId="0"/>
    <xf numFmtId="0" fontId="41" fillId="0" borderId="0"/>
    <xf numFmtId="0" fontId="41" fillId="0" borderId="0"/>
    <xf numFmtId="0" fontId="56" fillId="0" borderId="0"/>
    <xf numFmtId="0" fontId="56" fillId="0" borderId="0"/>
    <xf numFmtId="0" fontId="41" fillId="0" borderId="0"/>
    <xf numFmtId="0" fontId="78" fillId="4" borderId="64" applyNumberFormat="0" applyFont="0" applyAlignment="0" applyProtection="0"/>
    <xf numFmtId="0" fontId="58" fillId="4" borderId="64" applyNumberFormat="0" applyFont="0" applyAlignment="0" applyProtection="0"/>
    <xf numFmtId="0" fontId="105" fillId="4" borderId="64" applyNumberFormat="0" applyFont="0" applyAlignment="0" applyProtection="0"/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170" fontId="80" fillId="17" borderId="96">
      <alignment horizontal="center"/>
      <protection locked="0"/>
    </xf>
    <xf numFmtId="43" fontId="56" fillId="0" borderId="0" applyFont="0" applyFill="0" applyBorder="0" applyAlignment="0" applyProtection="0"/>
    <xf numFmtId="0" fontId="56" fillId="0" borderId="0"/>
    <xf numFmtId="0" fontId="58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206" fillId="53" borderId="0" applyNumberFormat="0" applyBorder="0" applyAlignment="0" applyProtection="0"/>
    <xf numFmtId="0" fontId="206" fillId="53" borderId="0" applyNumberFormat="0" applyBorder="0" applyAlignment="0" applyProtection="0"/>
    <xf numFmtId="0" fontId="206" fillId="53" borderId="0" applyNumberFormat="0" applyBorder="0" applyAlignment="0" applyProtection="0"/>
    <xf numFmtId="0" fontId="206" fillId="53" borderId="0" applyNumberFormat="0" applyBorder="0" applyAlignment="0" applyProtection="0"/>
    <xf numFmtId="0" fontId="206" fillId="53" borderId="0" applyNumberFormat="0" applyBorder="0" applyAlignment="0" applyProtection="0"/>
    <xf numFmtId="0" fontId="206" fillId="53" borderId="0" applyNumberFormat="0" applyBorder="0" applyAlignment="0" applyProtection="0"/>
    <xf numFmtId="0" fontId="206" fillId="53" borderId="0" applyNumberFormat="0" applyBorder="0" applyAlignment="0" applyProtection="0"/>
    <xf numFmtId="0" fontId="206" fillId="57" borderId="0" applyNumberFormat="0" applyBorder="0" applyAlignment="0" applyProtection="0"/>
    <xf numFmtId="0" fontId="206" fillId="57" borderId="0" applyNumberFormat="0" applyBorder="0" applyAlignment="0" applyProtection="0"/>
    <xf numFmtId="0" fontId="206" fillId="57" borderId="0" applyNumberFormat="0" applyBorder="0" applyAlignment="0" applyProtection="0"/>
    <xf numFmtId="0" fontId="206" fillId="57" borderId="0" applyNumberFormat="0" applyBorder="0" applyAlignment="0" applyProtection="0"/>
    <xf numFmtId="0" fontId="206" fillId="57" borderId="0" applyNumberFormat="0" applyBorder="0" applyAlignment="0" applyProtection="0"/>
    <xf numFmtId="0" fontId="206" fillId="57" borderId="0" applyNumberFormat="0" applyBorder="0" applyAlignment="0" applyProtection="0"/>
    <xf numFmtId="0" fontId="206" fillId="57" borderId="0" applyNumberFormat="0" applyBorder="0" applyAlignment="0" applyProtection="0"/>
    <xf numFmtId="0" fontId="206" fillId="60" borderId="0" applyNumberFormat="0" applyBorder="0" applyAlignment="0" applyProtection="0"/>
    <xf numFmtId="0" fontId="206" fillId="60" borderId="0" applyNumberFormat="0" applyBorder="0" applyAlignment="0" applyProtection="0"/>
    <xf numFmtId="0" fontId="206" fillId="60" borderId="0" applyNumberFormat="0" applyBorder="0" applyAlignment="0" applyProtection="0"/>
    <xf numFmtId="0" fontId="206" fillId="60" borderId="0" applyNumberFormat="0" applyBorder="0" applyAlignment="0" applyProtection="0"/>
    <xf numFmtId="0" fontId="206" fillId="60" borderId="0" applyNumberFormat="0" applyBorder="0" applyAlignment="0" applyProtection="0"/>
    <xf numFmtId="0" fontId="206" fillId="60" borderId="0" applyNumberFormat="0" applyBorder="0" applyAlignment="0" applyProtection="0"/>
    <xf numFmtId="0" fontId="206" fillId="60" borderId="0" applyNumberFormat="0" applyBorder="0" applyAlignment="0" applyProtection="0"/>
    <xf numFmtId="0" fontId="206" fillId="64" borderId="0" applyNumberFormat="0" applyBorder="0" applyAlignment="0" applyProtection="0"/>
    <xf numFmtId="0" fontId="206" fillId="64" borderId="0" applyNumberFormat="0" applyBorder="0" applyAlignment="0" applyProtection="0"/>
    <xf numFmtId="0" fontId="206" fillId="64" borderId="0" applyNumberFormat="0" applyBorder="0" applyAlignment="0" applyProtection="0"/>
    <xf numFmtId="0" fontId="206" fillId="64" borderId="0" applyNumberFormat="0" applyBorder="0" applyAlignment="0" applyProtection="0"/>
    <xf numFmtId="0" fontId="206" fillId="64" borderId="0" applyNumberFormat="0" applyBorder="0" applyAlignment="0" applyProtection="0"/>
    <xf numFmtId="0" fontId="206" fillId="64" borderId="0" applyNumberFormat="0" applyBorder="0" applyAlignment="0" applyProtection="0"/>
    <xf numFmtId="0" fontId="206" fillId="64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60" fillId="0" borderId="0">
      <protection locked="0"/>
    </xf>
    <xf numFmtId="0" fontId="206" fillId="50" borderId="0" applyNumberFormat="0" applyBorder="0" applyAlignment="0" applyProtection="0"/>
    <xf numFmtId="0" fontId="206" fillId="50" borderId="0" applyNumberFormat="0" applyBorder="0" applyAlignment="0" applyProtection="0"/>
    <xf numFmtId="0" fontId="206" fillId="50" borderId="0" applyNumberFormat="0" applyBorder="0" applyAlignment="0" applyProtection="0"/>
    <xf numFmtId="0" fontId="206" fillId="50" borderId="0" applyNumberFormat="0" applyBorder="0" applyAlignment="0" applyProtection="0"/>
    <xf numFmtId="0" fontId="206" fillId="50" borderId="0" applyNumberFormat="0" applyBorder="0" applyAlignment="0" applyProtection="0"/>
    <xf numFmtId="0" fontId="206" fillId="50" borderId="0" applyNumberFormat="0" applyBorder="0" applyAlignment="0" applyProtection="0"/>
    <xf numFmtId="0" fontId="206" fillId="50" borderId="0" applyNumberFormat="0" applyBorder="0" applyAlignment="0" applyProtection="0"/>
    <xf numFmtId="0" fontId="206" fillId="54" borderId="0" applyNumberFormat="0" applyBorder="0" applyAlignment="0" applyProtection="0"/>
    <xf numFmtId="0" fontId="206" fillId="54" borderId="0" applyNumberFormat="0" applyBorder="0" applyAlignment="0" applyProtection="0"/>
    <xf numFmtId="0" fontId="206" fillId="54" borderId="0" applyNumberFormat="0" applyBorder="0" applyAlignment="0" applyProtection="0"/>
    <xf numFmtId="0" fontId="206" fillId="54" borderId="0" applyNumberFormat="0" applyBorder="0" applyAlignment="0" applyProtection="0"/>
    <xf numFmtId="0" fontId="206" fillId="54" borderId="0" applyNumberFormat="0" applyBorder="0" applyAlignment="0" applyProtection="0"/>
    <xf numFmtId="0" fontId="206" fillId="54" borderId="0" applyNumberFormat="0" applyBorder="0" applyAlignment="0" applyProtection="0"/>
    <xf numFmtId="0" fontId="206" fillId="54" borderId="0" applyNumberFormat="0" applyBorder="0" applyAlignment="0" applyProtection="0"/>
    <xf numFmtId="0" fontId="206" fillId="58" borderId="0" applyNumberFormat="0" applyBorder="0" applyAlignment="0" applyProtection="0"/>
    <xf numFmtId="0" fontId="206" fillId="58" borderId="0" applyNumberFormat="0" applyBorder="0" applyAlignment="0" applyProtection="0"/>
    <xf numFmtId="0" fontId="206" fillId="58" borderId="0" applyNumberFormat="0" applyBorder="0" applyAlignment="0" applyProtection="0"/>
    <xf numFmtId="0" fontId="206" fillId="58" borderId="0" applyNumberFormat="0" applyBorder="0" applyAlignment="0" applyProtection="0"/>
    <xf numFmtId="0" fontId="206" fillId="58" borderId="0" applyNumberFormat="0" applyBorder="0" applyAlignment="0" applyProtection="0"/>
    <xf numFmtId="0" fontId="206" fillId="58" borderId="0" applyNumberFormat="0" applyBorder="0" applyAlignment="0" applyProtection="0"/>
    <xf numFmtId="0" fontId="206" fillId="58" borderId="0" applyNumberFormat="0" applyBorder="0" applyAlignment="0" applyProtection="0"/>
    <xf numFmtId="0" fontId="206" fillId="61" borderId="0" applyNumberFormat="0" applyBorder="0" applyAlignment="0" applyProtection="0"/>
    <xf numFmtId="0" fontId="206" fillId="61" borderId="0" applyNumberFormat="0" applyBorder="0" applyAlignment="0" applyProtection="0"/>
    <xf numFmtId="0" fontId="206" fillId="61" borderId="0" applyNumberFormat="0" applyBorder="0" applyAlignment="0" applyProtection="0"/>
    <xf numFmtId="0" fontId="206" fillId="61" borderId="0" applyNumberFormat="0" applyBorder="0" applyAlignment="0" applyProtection="0"/>
    <xf numFmtId="0" fontId="206" fillId="61" borderId="0" applyNumberFormat="0" applyBorder="0" applyAlignment="0" applyProtection="0"/>
    <xf numFmtId="0" fontId="206" fillId="61" borderId="0" applyNumberFormat="0" applyBorder="0" applyAlignment="0" applyProtection="0"/>
    <xf numFmtId="0" fontId="206" fillId="61" borderId="0" applyNumberFormat="0" applyBorder="0" applyAlignment="0" applyProtection="0"/>
    <xf numFmtId="0" fontId="206" fillId="65" borderId="0" applyNumberFormat="0" applyBorder="0" applyAlignment="0" applyProtection="0"/>
    <xf numFmtId="0" fontId="206" fillId="65" borderId="0" applyNumberFormat="0" applyBorder="0" applyAlignment="0" applyProtection="0"/>
    <xf numFmtId="0" fontId="206" fillId="65" borderId="0" applyNumberFormat="0" applyBorder="0" applyAlignment="0" applyProtection="0"/>
    <xf numFmtId="0" fontId="206" fillId="65" borderId="0" applyNumberFormat="0" applyBorder="0" applyAlignment="0" applyProtection="0"/>
    <xf numFmtId="0" fontId="206" fillId="65" borderId="0" applyNumberFormat="0" applyBorder="0" applyAlignment="0" applyProtection="0"/>
    <xf numFmtId="0" fontId="206" fillId="65" borderId="0" applyNumberFormat="0" applyBorder="0" applyAlignment="0" applyProtection="0"/>
    <xf numFmtId="0" fontId="206" fillId="65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211" fontId="58" fillId="0" borderId="0" applyFont="0" applyFill="0" applyBorder="0" applyAlignment="0" applyProtection="0"/>
    <xf numFmtId="0" fontId="207" fillId="73" borderId="0" applyNumberFormat="0" applyBorder="0" applyAlignment="0" applyProtection="0"/>
    <xf numFmtId="0" fontId="200" fillId="46" borderId="0" applyNumberFormat="0" applyBorder="0" applyAlignment="0" applyProtection="0"/>
    <xf numFmtId="0" fontId="200" fillId="46" borderId="0" applyNumberFormat="0" applyBorder="0" applyAlignment="0" applyProtection="0"/>
    <xf numFmtId="0" fontId="200" fillId="46" borderId="0" applyNumberFormat="0" applyBorder="0" applyAlignment="0" applyProtection="0"/>
    <xf numFmtId="0" fontId="200" fillId="46" borderId="0" applyNumberFormat="0" applyBorder="0" applyAlignment="0" applyProtection="0"/>
    <xf numFmtId="0" fontId="200" fillId="46" borderId="0" applyNumberFormat="0" applyBorder="0" applyAlignment="0" applyProtection="0"/>
    <xf numFmtId="0" fontId="200" fillId="46" borderId="0" applyNumberFormat="0" applyBorder="0" applyAlignment="0" applyProtection="0"/>
    <xf numFmtId="0" fontId="208" fillId="74" borderId="98" applyNumberFormat="0" applyAlignment="0" applyProtection="0"/>
    <xf numFmtId="0" fontId="208" fillId="74" borderId="98" applyNumberFormat="0" applyAlignment="0" applyProtection="0"/>
    <xf numFmtId="0" fontId="208" fillId="74" borderId="98" applyNumberFormat="0" applyAlignment="0" applyProtection="0"/>
    <xf numFmtId="0" fontId="208" fillId="74" borderId="98" applyNumberFormat="0" applyAlignment="0" applyProtection="0"/>
    <xf numFmtId="0" fontId="208" fillId="74" borderId="98" applyNumberFormat="0" applyAlignment="0" applyProtection="0"/>
    <xf numFmtId="0" fontId="208" fillId="74" borderId="98" applyNumberFormat="0" applyAlignment="0" applyProtection="0"/>
    <xf numFmtId="0" fontId="208" fillId="74" borderId="98" applyNumberFormat="0" applyAlignment="0" applyProtection="0"/>
    <xf numFmtId="0" fontId="209" fillId="0" borderId="0"/>
    <xf numFmtId="0" fontId="210" fillId="0" borderId="99" applyNumberFormat="0" applyFill="0" applyAlignment="0" applyProtection="0"/>
    <xf numFmtId="0" fontId="210" fillId="0" borderId="99" applyNumberFormat="0" applyFill="0" applyAlignment="0" applyProtection="0"/>
    <xf numFmtId="0" fontId="210" fillId="0" borderId="99" applyNumberFormat="0" applyFill="0" applyAlignment="0" applyProtection="0"/>
    <xf numFmtId="0" fontId="210" fillId="0" borderId="99" applyNumberFormat="0" applyFill="0" applyAlignment="0" applyProtection="0"/>
    <xf numFmtId="0" fontId="210" fillId="0" borderId="99" applyNumberFormat="0" applyFill="0" applyAlignment="0" applyProtection="0"/>
    <xf numFmtId="0" fontId="210" fillId="0" borderId="99" applyNumberFormat="0" applyFill="0" applyAlignment="0" applyProtection="0"/>
    <xf numFmtId="0" fontId="211" fillId="75" borderId="100" applyNumberFormat="0" applyAlignment="0" applyProtection="0"/>
    <xf numFmtId="212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00" fillId="46" borderId="0" applyNumberFormat="0" applyBorder="0" applyAlignment="0" applyProtection="0"/>
    <xf numFmtId="0" fontId="58" fillId="0" borderId="0">
      <alignment horizontal="left"/>
    </xf>
    <xf numFmtId="0" fontId="214" fillId="0" borderId="101" applyNumberFormat="0" applyFill="0" applyAlignment="0" applyProtection="0"/>
    <xf numFmtId="0" fontId="215" fillId="0" borderId="102" applyNumberFormat="0" applyFill="0" applyAlignment="0" applyProtection="0"/>
    <xf numFmtId="0" fontId="215" fillId="0" borderId="0" applyNumberFormat="0" applyFill="0" applyBorder="0" applyAlignment="0" applyProtection="0"/>
    <xf numFmtId="0" fontId="216" fillId="74" borderId="103" applyNumberFormat="0" applyAlignment="0" applyProtection="0"/>
    <xf numFmtId="0" fontId="216" fillId="74" borderId="103" applyNumberFormat="0" applyAlignment="0" applyProtection="0"/>
    <xf numFmtId="0" fontId="216" fillId="74" borderId="103" applyNumberFormat="0" applyAlignment="0" applyProtection="0"/>
    <xf numFmtId="0" fontId="216" fillId="74" borderId="103" applyNumberFormat="0" applyAlignment="0" applyProtection="0"/>
    <xf numFmtId="0" fontId="216" fillId="74" borderId="103" applyNumberFormat="0" applyAlignment="0" applyProtection="0"/>
    <xf numFmtId="0" fontId="216" fillId="74" borderId="103" applyNumberFormat="0" applyAlignment="0" applyProtection="0"/>
    <xf numFmtId="0" fontId="58" fillId="0" borderId="0" applyNumberFormat="0" applyFill="0" applyBorder="0" applyAlignment="0" applyProtection="0"/>
    <xf numFmtId="0" fontId="217" fillId="76" borderId="98" applyNumberFormat="0" applyAlignment="0" applyProtection="0"/>
    <xf numFmtId="0" fontId="217" fillId="76" borderId="98" applyNumberFormat="0" applyAlignment="0" applyProtection="0"/>
    <xf numFmtId="0" fontId="217" fillId="76" borderId="98" applyNumberFormat="0" applyAlignment="0" applyProtection="0"/>
    <xf numFmtId="0" fontId="217" fillId="76" borderId="98" applyNumberFormat="0" applyAlignment="0" applyProtection="0"/>
    <xf numFmtId="0" fontId="217" fillId="76" borderId="98" applyNumberFormat="0" applyAlignment="0" applyProtection="0"/>
    <xf numFmtId="0" fontId="217" fillId="76" borderId="98" applyNumberFormat="0" applyAlignment="0" applyProtection="0"/>
    <xf numFmtId="0" fontId="217" fillId="76" borderId="98" applyNumberFormat="0" applyAlignment="0" applyProtection="0"/>
    <xf numFmtId="0" fontId="210" fillId="0" borderId="99" applyNumberFormat="0" applyFill="0" applyAlignment="0" applyProtection="0"/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40" fontId="116" fillId="0" borderId="0" applyFont="0" applyFill="0" applyBorder="0" applyAlignment="0" applyProtection="0"/>
    <xf numFmtId="0" fontId="58" fillId="0" borderId="20"/>
    <xf numFmtId="0" fontId="116" fillId="0" borderId="0" applyFont="0" applyFill="0" applyBorder="0" applyAlignment="0" applyProtection="0"/>
    <xf numFmtId="8" fontId="116" fillId="0" borderId="0" applyFont="0" applyFill="0" applyBorder="0" applyAlignment="0" applyProtection="0"/>
    <xf numFmtId="213" fontId="58" fillId="0" borderId="104" applyBorder="0" applyAlignment="0" applyProtection="0">
      <alignment horizontal="center"/>
    </xf>
    <xf numFmtId="0" fontId="218" fillId="48" borderId="0" applyNumberFormat="0" applyBorder="0" applyAlignment="0" applyProtection="0"/>
    <xf numFmtId="0" fontId="218" fillId="48" borderId="0" applyNumberFormat="0" applyBorder="0" applyAlignment="0" applyProtection="0"/>
    <xf numFmtId="0" fontId="218" fillId="48" borderId="0" applyNumberFormat="0" applyBorder="0" applyAlignment="0" applyProtection="0"/>
    <xf numFmtId="0" fontId="218" fillId="48" borderId="0" applyNumberFormat="0" applyBorder="0" applyAlignment="0" applyProtection="0"/>
    <xf numFmtId="0" fontId="218" fillId="48" borderId="0" applyNumberFormat="0" applyBorder="0" applyAlignment="0" applyProtection="0"/>
    <xf numFmtId="0" fontId="218" fillId="48" borderId="0" applyNumberFormat="0" applyBorder="0" applyAlignment="0" applyProtection="0"/>
    <xf numFmtId="0" fontId="218" fillId="48" borderId="0" applyNumberFormat="0" applyBorder="0" applyAlignment="0" applyProtection="0"/>
    <xf numFmtId="0" fontId="56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13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132" fillId="0" borderId="0"/>
    <xf numFmtId="0" fontId="132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132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77" borderId="105" applyNumberFormat="0" applyFont="0" applyAlignment="0" applyProtection="0"/>
    <xf numFmtId="0" fontId="37" fillId="77" borderId="105" applyNumberFormat="0" applyFont="0" applyAlignment="0" applyProtection="0"/>
    <xf numFmtId="0" fontId="37" fillId="77" borderId="105" applyNumberFormat="0" applyFont="0" applyAlignment="0" applyProtection="0"/>
    <xf numFmtId="0" fontId="37" fillId="77" borderId="105" applyNumberFormat="0" applyFont="0" applyAlignment="0" applyProtection="0"/>
    <xf numFmtId="0" fontId="37" fillId="77" borderId="105" applyNumberFormat="0" applyFont="0" applyAlignment="0" applyProtection="0"/>
    <xf numFmtId="0" fontId="216" fillId="74" borderId="103" applyNumberFormat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78" borderId="61" applyNumberFormat="0" applyProtection="0">
      <alignment horizontal="left" vertical="center" indent="1"/>
    </xf>
    <xf numFmtId="0" fontId="58" fillId="78" borderId="61" applyNumberFormat="0" applyProtection="0">
      <alignment horizontal="left" vertical="center" indent="1"/>
    </xf>
    <xf numFmtId="0" fontId="58" fillId="78" borderId="61" applyNumberFormat="0" applyProtection="0">
      <alignment horizontal="left" vertical="center" indent="1"/>
    </xf>
    <xf numFmtId="0" fontId="65" fillId="0" borderId="0" applyNumberFormat="0" applyProtection="0">
      <alignment horizontal="left" vertical="center" wrapText="1" indent="1"/>
    </xf>
    <xf numFmtId="0" fontId="219" fillId="0" borderId="0" applyNumberFormat="0" applyProtection="0">
      <alignment horizontal="center" vertical="center"/>
    </xf>
    <xf numFmtId="0" fontId="58" fillId="0" borderId="0"/>
    <xf numFmtId="0" fontId="58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4" fillId="0" borderId="101" applyNumberFormat="0" applyFill="0" applyAlignment="0" applyProtection="0"/>
    <xf numFmtId="0" fontId="214" fillId="0" borderId="101" applyNumberFormat="0" applyFill="0" applyAlignment="0" applyProtection="0"/>
    <xf numFmtId="0" fontId="214" fillId="0" borderId="101" applyNumberFormat="0" applyFill="0" applyAlignment="0" applyProtection="0"/>
    <xf numFmtId="0" fontId="214" fillId="0" borderId="101" applyNumberFormat="0" applyFill="0" applyAlignment="0" applyProtection="0"/>
    <xf numFmtId="0" fontId="214" fillId="0" borderId="101" applyNumberFormat="0" applyFill="0" applyAlignment="0" applyProtection="0"/>
    <xf numFmtId="0" fontId="214" fillId="0" borderId="101" applyNumberFormat="0" applyFill="0" applyAlignment="0" applyProtection="0"/>
    <xf numFmtId="0" fontId="221" fillId="0" borderId="106" applyNumberFormat="0" applyFill="0" applyAlignment="0" applyProtection="0"/>
    <xf numFmtId="0" fontId="221" fillId="0" borderId="106" applyNumberFormat="0" applyFill="0" applyAlignment="0" applyProtection="0"/>
    <xf numFmtId="0" fontId="221" fillId="0" borderId="106" applyNumberFormat="0" applyFill="0" applyAlignment="0" applyProtection="0"/>
    <xf numFmtId="0" fontId="221" fillId="0" borderId="106" applyNumberFormat="0" applyFill="0" applyAlignment="0" applyProtection="0"/>
    <xf numFmtId="0" fontId="221" fillId="0" borderId="106" applyNumberFormat="0" applyFill="0" applyAlignment="0" applyProtection="0"/>
    <xf numFmtId="0" fontId="221" fillId="0" borderId="106" applyNumberFormat="0" applyFill="0" applyAlignment="0" applyProtection="0"/>
    <xf numFmtId="0" fontId="215" fillId="0" borderId="102" applyNumberFormat="0" applyFill="0" applyAlignment="0" applyProtection="0"/>
    <xf numFmtId="0" fontId="215" fillId="0" borderId="102" applyNumberFormat="0" applyFill="0" applyAlignment="0" applyProtection="0"/>
    <xf numFmtId="0" fontId="215" fillId="0" borderId="102" applyNumberFormat="0" applyFill="0" applyAlignment="0" applyProtection="0"/>
    <xf numFmtId="0" fontId="215" fillId="0" borderId="102" applyNumberFormat="0" applyFill="0" applyAlignment="0" applyProtection="0"/>
    <xf numFmtId="0" fontId="215" fillId="0" borderId="102" applyNumberFormat="0" applyFill="0" applyAlignment="0" applyProtection="0"/>
    <xf numFmtId="0" fontId="215" fillId="0" borderId="102" applyNumberFormat="0" applyFill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01" fillId="0" borderId="95" applyNumberFormat="0" applyFill="0" applyAlignment="0" applyProtection="0"/>
    <xf numFmtId="0" fontId="201" fillId="0" borderId="95" applyNumberFormat="0" applyFill="0" applyAlignment="0" applyProtection="0"/>
    <xf numFmtId="0" fontId="201" fillId="0" borderId="95" applyNumberFormat="0" applyFill="0" applyAlignment="0" applyProtection="0"/>
    <xf numFmtId="0" fontId="201" fillId="0" borderId="95" applyNumberFormat="0" applyFill="0" applyAlignment="0" applyProtection="0"/>
    <xf numFmtId="0" fontId="201" fillId="0" borderId="95" applyNumberFormat="0" applyFill="0" applyAlignment="0" applyProtection="0"/>
    <xf numFmtId="0" fontId="201" fillId="0" borderId="95" applyNumberFormat="0" applyFill="0" applyAlignment="0" applyProtection="0"/>
    <xf numFmtId="0" fontId="211" fillId="75" borderId="100" applyNumberFormat="0" applyAlignment="0" applyProtection="0"/>
    <xf numFmtId="0" fontId="211" fillId="75" borderId="100" applyNumberFormat="0" applyAlignment="0" applyProtection="0"/>
    <xf numFmtId="0" fontId="211" fillId="75" borderId="100" applyNumberFormat="0" applyAlignment="0" applyProtection="0"/>
    <xf numFmtId="0" fontId="211" fillId="75" borderId="100" applyNumberFormat="0" applyAlignment="0" applyProtection="0"/>
    <xf numFmtId="0" fontId="211" fillId="75" borderId="100" applyNumberFormat="0" applyAlignment="0" applyProtection="0"/>
    <xf numFmtId="0" fontId="211" fillId="75" borderId="100" applyNumberFormat="0" applyAlignment="0" applyProtection="0"/>
    <xf numFmtId="43" fontId="10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62" fillId="0" borderId="48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58" fillId="0" borderId="0"/>
    <xf numFmtId="166" fontId="58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3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/>
    <xf numFmtId="166" fontId="226" fillId="0" borderId="0" applyFont="0" applyFill="0" applyBorder="0" applyAlignment="0" applyProtection="0"/>
    <xf numFmtId="0" fontId="2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0" fontId="58" fillId="0" borderId="0"/>
    <xf numFmtId="0" fontId="105" fillId="0" borderId="0"/>
    <xf numFmtId="0" fontId="24" fillId="0" borderId="0"/>
    <xf numFmtId="0" fontId="24" fillId="0" borderId="0"/>
    <xf numFmtId="0" fontId="23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2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166" fontId="56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6" fillId="0" borderId="0"/>
    <xf numFmtId="166" fontId="58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58" fillId="0" borderId="0"/>
    <xf numFmtId="9" fontId="16" fillId="0" borderId="0" applyFont="0" applyFill="0" applyBorder="0" applyAlignment="0" applyProtection="0"/>
    <xf numFmtId="0" fontId="230" fillId="0" borderId="0"/>
    <xf numFmtId="182" fontId="230" fillId="0" borderId="0" applyFont="0" applyFill="0" applyBorder="0" applyAlignment="0" applyProtection="0"/>
    <xf numFmtId="0" fontId="231" fillId="73" borderId="0" applyNumberFormat="0" applyBorder="0" applyAlignment="0" applyProtection="0"/>
    <xf numFmtId="0" fontId="228" fillId="69" borderId="0" applyNumberFormat="0" applyBorder="0" applyAlignment="0" applyProtection="0"/>
    <xf numFmtId="9" fontId="230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43" fontId="5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1" fillId="0" borderId="0" applyFont="0">
      <alignment horizontal="left"/>
      <protection locked="0"/>
    </xf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13" fillId="0" borderId="0"/>
    <xf numFmtId="3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0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77" borderId="105" applyNumberFormat="0" applyFont="0" applyAlignment="0" applyProtection="0"/>
    <xf numFmtId="0" fontId="11" fillId="77" borderId="105" applyNumberFormat="0" applyFont="0" applyAlignment="0" applyProtection="0"/>
    <xf numFmtId="0" fontId="11" fillId="77" borderId="105" applyNumberFormat="0" applyFont="0" applyAlignment="0" applyProtection="0"/>
    <xf numFmtId="0" fontId="11" fillId="77" borderId="105" applyNumberFormat="0" applyFont="0" applyAlignment="0" applyProtection="0"/>
    <xf numFmtId="0" fontId="11" fillId="77" borderId="10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58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8" fillId="0" borderId="0"/>
    <xf numFmtId="0" fontId="5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31" fillId="73" borderId="0" applyNumberFormat="0" applyBorder="0" applyAlignment="0" applyProtection="0"/>
    <xf numFmtId="0" fontId="239" fillId="0" borderId="0"/>
    <xf numFmtId="0" fontId="238" fillId="0" borderId="0"/>
    <xf numFmtId="0" fontId="240" fillId="0" borderId="0"/>
    <xf numFmtId="0" fontId="239" fillId="0" borderId="0"/>
    <xf numFmtId="169" fontId="5" fillId="0" borderId="0" applyFont="0" applyFill="0" applyBorder="0" applyAlignment="0" applyProtection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40" fillId="0" borderId="0"/>
    <xf numFmtId="0" fontId="241" fillId="0" borderId="0" applyBorder="0" applyProtection="0"/>
    <xf numFmtId="0" fontId="4" fillId="0" borderId="0"/>
    <xf numFmtId="169" fontId="5" fillId="0" borderId="0" applyFont="0" applyFill="0" applyBorder="0" applyAlignment="0" applyProtection="0"/>
    <xf numFmtId="0" fontId="58" fillId="77" borderId="105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4" fillId="0" borderId="0"/>
    <xf numFmtId="0" fontId="105" fillId="0" borderId="0"/>
    <xf numFmtId="0" fontId="3" fillId="0" borderId="0"/>
    <xf numFmtId="16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821">
    <xf numFmtId="0" fontId="0" fillId="0" borderId="0" xfId="0"/>
    <xf numFmtId="3" fontId="58" fillId="0" borderId="3" xfId="25" applyNumberFormat="1" applyFont="1" applyFill="1" applyBorder="1" applyAlignment="1">
      <alignment vertical="center" wrapText="1"/>
    </xf>
    <xf numFmtId="2" fontId="62" fillId="0" borderId="16" xfId="3" applyNumberFormat="1" applyFont="1" applyFill="1" applyBorder="1" applyAlignment="1">
      <alignment horizontal="center" vertical="center" wrapText="1"/>
    </xf>
    <xf numFmtId="2" fontId="62" fillId="0" borderId="32" xfId="3" applyNumberFormat="1" applyFont="1" applyFill="1" applyBorder="1" applyAlignment="1">
      <alignment horizontal="center" vertical="center" wrapText="1"/>
    </xf>
    <xf numFmtId="2" fontId="62" fillId="0" borderId="31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68" fillId="0" borderId="0" xfId="28" applyFont="1" applyFill="1" applyAlignment="1">
      <alignment horizontal="left" vertical="center"/>
    </xf>
    <xf numFmtId="0" fontId="68" fillId="0" borderId="0" xfId="28" applyFont="1" applyFill="1" applyBorder="1" applyAlignment="1">
      <alignment horizontal="left" vertical="center"/>
    </xf>
    <xf numFmtId="0" fontId="68" fillId="0" borderId="0" xfId="28" applyFont="1" applyFill="1" applyAlignment="1">
      <alignment horizontal="left" wrapText="1"/>
    </xf>
    <xf numFmtId="0" fontId="71" fillId="0" borderId="0" xfId="29" applyFont="1" applyFill="1" applyBorder="1"/>
    <xf numFmtId="3" fontId="71" fillId="0" borderId="3" xfId="27" applyNumberFormat="1" applyFont="1" applyFill="1" applyBorder="1" applyAlignment="1">
      <alignment horizontal="right"/>
    </xf>
    <xf numFmtId="3" fontId="71" fillId="0" borderId="7" xfId="29" applyNumberFormat="1" applyFont="1" applyFill="1" applyBorder="1" applyAlignment="1">
      <alignment horizontal="right"/>
    </xf>
    <xf numFmtId="3" fontId="71" fillId="0" borderId="3" xfId="29" applyNumberFormat="1" applyFont="1" applyFill="1" applyBorder="1" applyAlignment="1">
      <alignment horizontal="right"/>
    </xf>
    <xf numFmtId="0" fontId="70" fillId="0" borderId="0" xfId="28" applyFont="1" applyFill="1" applyAlignment="1">
      <alignment horizontal="left" vertical="center"/>
    </xf>
    <xf numFmtId="0" fontId="70" fillId="0" borderId="0" xfId="29" applyFont="1" applyFill="1" applyBorder="1"/>
    <xf numFmtId="0" fontId="58" fillId="0" borderId="3" xfId="27" applyFont="1" applyFill="1" applyBorder="1" applyAlignment="1">
      <alignment vertical="center"/>
    </xf>
    <xf numFmtId="3" fontId="58" fillId="0" borderId="3" xfId="30" applyNumberFormat="1" applyFont="1" applyFill="1" applyBorder="1" applyAlignment="1">
      <alignment horizontal="right" wrapText="1"/>
    </xf>
    <xf numFmtId="0" fontId="67" fillId="0" borderId="21" xfId="3" applyFont="1" applyFill="1" applyBorder="1" applyAlignment="1">
      <alignment horizontal="center"/>
    </xf>
    <xf numFmtId="0" fontId="67" fillId="0" borderId="36" xfId="3" applyFont="1" applyFill="1" applyBorder="1" applyAlignment="1">
      <alignment horizontal="center"/>
    </xf>
    <xf numFmtId="0" fontId="67" fillId="0" borderId="39" xfId="3" applyFont="1" applyFill="1" applyBorder="1" applyAlignment="1">
      <alignment horizontal="center"/>
    </xf>
    <xf numFmtId="0" fontId="66" fillId="0" borderId="3" xfId="30" applyFont="1" applyFill="1" applyBorder="1" applyAlignment="1">
      <alignment horizontal="center"/>
    </xf>
    <xf numFmtId="3" fontId="58" fillId="0" borderId="3" xfId="30" applyNumberFormat="1" applyFont="1" applyFill="1" applyBorder="1" applyAlignment="1">
      <alignment horizontal="right"/>
    </xf>
    <xf numFmtId="0" fontId="62" fillId="0" borderId="0" xfId="28" applyFont="1" applyFill="1" applyAlignment="1">
      <alignment horizontal="left" vertical="center"/>
    </xf>
    <xf numFmtId="0" fontId="62" fillId="0" borderId="0" xfId="28" applyFont="1" applyFill="1" applyBorder="1" applyAlignment="1">
      <alignment horizontal="left" vertical="center"/>
    </xf>
    <xf numFmtId="0" fontId="62" fillId="0" borderId="0" xfId="28" applyFont="1" applyFill="1" applyAlignment="1">
      <alignment horizontal="left" wrapText="1"/>
    </xf>
    <xf numFmtId="3" fontId="66" fillId="0" borderId="24" xfId="3" applyNumberFormat="1" applyFont="1" applyFill="1" applyBorder="1" applyAlignment="1"/>
    <xf numFmtId="43" fontId="70" fillId="0" borderId="0" xfId="1" applyFont="1" applyFill="1" applyBorder="1"/>
    <xf numFmtId="43" fontId="71" fillId="0" borderId="0" xfId="1" applyFont="1" applyFill="1" applyBorder="1"/>
    <xf numFmtId="0" fontId="58" fillId="0" borderId="0" xfId="3" applyFont="1" applyFill="1"/>
    <xf numFmtId="0" fontId="58" fillId="0" borderId="0" xfId="0" applyFont="1" applyFill="1"/>
    <xf numFmtId="3" fontId="71" fillId="0" borderId="0" xfId="29" applyNumberFormat="1" applyFont="1" applyFill="1" applyBorder="1"/>
    <xf numFmtId="43" fontId="58" fillId="0" borderId="3" xfId="11" applyNumberFormat="1" applyFont="1" applyFill="1" applyBorder="1" applyAlignment="1">
      <alignment horizontal="right"/>
    </xf>
    <xf numFmtId="0" fontId="71" fillId="0" borderId="3" xfId="29" applyFont="1" applyFill="1" applyBorder="1"/>
    <xf numFmtId="3" fontId="58" fillId="0" borderId="4" xfId="30" applyNumberFormat="1" applyFont="1" applyFill="1" applyBorder="1" applyAlignment="1">
      <alignment horizontal="right" wrapText="1"/>
    </xf>
    <xf numFmtId="0" fontId="58" fillId="0" borderId="3" xfId="28" applyFont="1" applyFill="1" applyBorder="1" applyAlignment="1">
      <alignment horizontal="center" wrapText="1"/>
    </xf>
    <xf numFmtId="0" fontId="70" fillId="0" borderId="0" xfId="28" applyFont="1" applyFill="1" applyBorder="1"/>
    <xf numFmtId="0" fontId="71" fillId="0" borderId="3" xfId="27" applyFont="1" applyFill="1" applyBorder="1" applyAlignment="1">
      <alignment horizontal="center"/>
    </xf>
    <xf numFmtId="0" fontId="66" fillId="0" borderId="3" xfId="28" applyFont="1" applyFill="1" applyBorder="1" applyAlignment="1">
      <alignment horizontal="center" wrapText="1"/>
    </xf>
    <xf numFmtId="0" fontId="58" fillId="0" borderId="3" xfId="28" applyFont="1" applyFill="1" applyBorder="1" applyAlignment="1">
      <alignment horizontal="left" vertical="top" wrapText="1"/>
    </xf>
    <xf numFmtId="0" fontId="58" fillId="0" borderId="3" xfId="27" applyFont="1" applyFill="1" applyBorder="1" applyAlignment="1">
      <alignment horizontal="left" vertical="center" wrapText="1"/>
    </xf>
    <xf numFmtId="0" fontId="58" fillId="0" borderId="3" xfId="27" applyFont="1" applyFill="1" applyBorder="1" applyAlignment="1">
      <alignment vertical="top" wrapText="1"/>
    </xf>
    <xf numFmtId="0" fontId="62" fillId="0" borderId="3" xfId="28" applyFont="1" applyFill="1" applyBorder="1" applyAlignment="1">
      <alignment horizontal="center" vertical="center" wrapText="1"/>
    </xf>
    <xf numFmtId="0" fontId="62" fillId="0" borderId="3" xfId="28" applyFont="1" applyFill="1" applyBorder="1" applyAlignment="1">
      <alignment vertical="center" wrapText="1"/>
    </xf>
    <xf numFmtId="0" fontId="58" fillId="0" borderId="3" xfId="28" applyFont="1" applyFill="1" applyBorder="1" applyAlignment="1">
      <alignment vertical="center" wrapText="1"/>
    </xf>
    <xf numFmtId="0" fontId="62" fillId="0" borderId="0" xfId="0" applyFont="1" applyFill="1"/>
    <xf numFmtId="3" fontId="58" fillId="0" borderId="0" xfId="3" applyNumberFormat="1" applyFont="1" applyFill="1"/>
    <xf numFmtId="0" fontId="66" fillId="0" borderId="23" xfId="3" applyFont="1" applyFill="1" applyBorder="1" applyAlignment="1"/>
    <xf numFmtId="0" fontId="66" fillId="0" borderId="35" xfId="3" applyFont="1" applyFill="1" applyBorder="1" applyAlignment="1"/>
    <xf numFmtId="3" fontId="66" fillId="0" borderId="35" xfId="3" applyNumberFormat="1" applyFont="1" applyFill="1" applyBorder="1" applyAlignment="1"/>
    <xf numFmtId="0" fontId="67" fillId="0" borderId="38" xfId="3" applyFont="1" applyFill="1" applyBorder="1" applyAlignment="1">
      <alignment horizontal="center"/>
    </xf>
    <xf numFmtId="0" fontId="66" fillId="0" borderId="29" xfId="3" applyFont="1" applyFill="1" applyBorder="1" applyAlignment="1"/>
    <xf numFmtId="3" fontId="71" fillId="0" borderId="11" xfId="3" applyNumberFormat="1" applyFont="1" applyFill="1" applyBorder="1"/>
    <xf numFmtId="3" fontId="71" fillId="0" borderId="26" xfId="3" applyNumberFormat="1" applyFont="1" applyFill="1" applyBorder="1"/>
    <xf numFmtId="3" fontId="71" fillId="0" borderId="17" xfId="3" applyNumberFormat="1" applyFont="1" applyFill="1" applyBorder="1"/>
    <xf numFmtId="0" fontId="79" fillId="0" borderId="0" xfId="28" applyFont="1" applyFill="1" applyBorder="1" applyAlignment="1">
      <alignment horizontal="center" vertical="center"/>
    </xf>
    <xf numFmtId="0" fontId="150" fillId="0" borderId="0" xfId="28" applyFont="1" applyFill="1" applyBorder="1" applyAlignment="1">
      <alignment horizontal="center" vertical="center"/>
    </xf>
    <xf numFmtId="0" fontId="79" fillId="0" borderId="0" xfId="28" applyFont="1" applyFill="1" applyBorder="1" applyAlignment="1">
      <alignment vertical="center"/>
    </xf>
    <xf numFmtId="0" fontId="0" fillId="0" borderId="0" xfId="28" applyFont="1" applyFill="1" applyBorder="1" applyAlignment="1">
      <alignment horizontal="center"/>
    </xf>
    <xf numFmtId="0" fontId="0" fillId="0" borderId="0" xfId="28" applyFont="1" applyFill="1" applyBorder="1"/>
    <xf numFmtId="0" fontId="0" fillId="0" borderId="0" xfId="28" applyFont="1" applyFill="1"/>
    <xf numFmtId="0" fontId="71" fillId="0" borderId="0" xfId="27" applyFont="1" applyFill="1" applyBorder="1"/>
    <xf numFmtId="0" fontId="62" fillId="0" borderId="0" xfId="3" applyFont="1" applyFill="1"/>
    <xf numFmtId="0" fontId="58" fillId="0" borderId="0" xfId="28" applyFont="1" applyFill="1" applyBorder="1" applyAlignment="1">
      <alignment horizontal="center"/>
    </xf>
    <xf numFmtId="0" fontId="58" fillId="0" borderId="0" xfId="28" applyFont="1" applyFill="1" applyBorder="1"/>
    <xf numFmtId="3" fontId="71" fillId="0" borderId="54" xfId="3" applyNumberFormat="1" applyFont="1" applyFill="1" applyBorder="1"/>
    <xf numFmtId="3" fontId="71" fillId="0" borderId="17" xfId="3" applyNumberFormat="1" applyFont="1" applyFill="1" applyBorder="1" applyAlignment="1"/>
    <xf numFmtId="0" fontId="58" fillId="0" borderId="0" xfId="549" applyFont="1" applyFill="1" applyBorder="1" applyAlignment="1">
      <alignment vertical="center"/>
    </xf>
    <xf numFmtId="0" fontId="58" fillId="0" borderId="0" xfId="549" applyFont="1" applyFill="1" applyBorder="1" applyAlignment="1">
      <alignment horizontal="left" wrapText="1"/>
    </xf>
    <xf numFmtId="3" fontId="58" fillId="0" borderId="0" xfId="549" applyNumberFormat="1" applyFont="1" applyFill="1" applyBorder="1"/>
    <xf numFmtId="0" fontId="58" fillId="0" borderId="0" xfId="549" applyFont="1" applyFill="1" applyBorder="1"/>
    <xf numFmtId="0" fontId="58" fillId="0" borderId="0" xfId="549" applyFont="1" applyFill="1" applyBorder="1" applyAlignment="1">
      <alignment wrapText="1"/>
    </xf>
    <xf numFmtId="3" fontId="58" fillId="0" borderId="4" xfId="549" applyNumberFormat="1" applyFont="1" applyFill="1" applyBorder="1" applyAlignment="1">
      <alignment horizontal="right" wrapText="1"/>
    </xf>
    <xf numFmtId="0" fontId="199" fillId="0" borderId="0" xfId="0" applyFont="1" applyFill="1" applyAlignment="1">
      <alignment horizontal="left"/>
    </xf>
    <xf numFmtId="3" fontId="70" fillId="0" borderId="0" xfId="29" applyNumberFormat="1" applyFont="1" applyFill="1" applyBorder="1"/>
    <xf numFmtId="0" fontId="58" fillId="0" borderId="0" xfId="245" applyFont="1" applyFill="1"/>
    <xf numFmtId="0" fontId="66" fillId="0" borderId="3" xfId="549" applyFont="1" applyFill="1" applyBorder="1" applyAlignment="1">
      <alignment horizontal="center"/>
    </xf>
    <xf numFmtId="0" fontId="58" fillId="0" borderId="11" xfId="3" applyFont="1" applyFill="1" applyBorder="1"/>
    <xf numFmtId="3" fontId="71" fillId="0" borderId="3" xfId="29" applyNumberFormat="1" applyFont="1" applyFill="1" applyBorder="1" applyAlignment="1">
      <alignment horizontal="center"/>
    </xf>
    <xf numFmtId="3" fontId="71" fillId="0" borderId="3" xfId="30" applyNumberFormat="1" applyFont="1" applyFill="1" applyBorder="1" applyAlignment="1">
      <alignment horizontal="center" wrapText="1"/>
    </xf>
    <xf numFmtId="9" fontId="71" fillId="0" borderId="3" xfId="2" applyFont="1" applyFill="1" applyBorder="1" applyAlignment="1">
      <alignment horizontal="center"/>
    </xf>
    <xf numFmtId="3" fontId="71" fillId="0" borderId="3" xfId="27" applyNumberFormat="1" applyFont="1" applyFill="1" applyBorder="1"/>
    <xf numFmtId="0" fontId="71" fillId="0" borderId="3" xfId="548" applyFont="1" applyFill="1" applyBorder="1" applyAlignment="1">
      <alignment horizontal="center"/>
    </xf>
    <xf numFmtId="3" fontId="58" fillId="0" borderId="3" xfId="549" applyNumberFormat="1" applyFont="1" applyFill="1" applyBorder="1" applyAlignment="1">
      <alignment horizontal="right"/>
    </xf>
    <xf numFmtId="0" fontId="62" fillId="0" borderId="0" xfId="0" applyFont="1" applyFill="1" applyAlignment="1">
      <alignment horizontal="left" vertical="center" wrapText="1"/>
    </xf>
    <xf numFmtId="3" fontId="71" fillId="0" borderId="0" xfId="549" applyNumberFormat="1" applyFont="1" applyFill="1" applyBorder="1"/>
    <xf numFmtId="10" fontId="71" fillId="0" borderId="0" xfId="2" applyNumberFormat="1" applyFont="1" applyFill="1" applyBorder="1"/>
    <xf numFmtId="3" fontId="203" fillId="0" borderId="0" xfId="549" applyNumberFormat="1" applyFont="1" applyFill="1" applyBorder="1"/>
    <xf numFmtId="0" fontId="70" fillId="0" borderId="0" xfId="549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justify" vertical="center"/>
    </xf>
    <xf numFmtId="0" fontId="0" fillId="0" borderId="0" xfId="0" applyFill="1" applyAlignment="1">
      <alignment horizontal="left"/>
    </xf>
    <xf numFmtId="0" fontId="62" fillId="0" borderId="0" xfId="549" applyFont="1" applyFill="1" applyBorder="1"/>
    <xf numFmtId="0" fontId="62" fillId="0" borderId="0" xfId="549" applyFont="1" applyFill="1"/>
    <xf numFmtId="0" fontId="68" fillId="0" borderId="0" xfId="549" applyFont="1" applyFill="1" applyAlignment="1">
      <alignment horizontal="left" vertical="center"/>
    </xf>
    <xf numFmtId="0" fontId="68" fillId="0" borderId="0" xfId="549" applyFont="1" applyFill="1" applyAlignment="1">
      <alignment horizontal="center" vertical="center"/>
    </xf>
    <xf numFmtId="0" fontId="68" fillId="0" borderId="0" xfId="549" applyFont="1" applyFill="1" applyBorder="1" applyAlignment="1">
      <alignment vertical="center"/>
    </xf>
    <xf numFmtId="0" fontId="68" fillId="0" borderId="0" xfId="549" applyFont="1" applyFill="1" applyAlignment="1">
      <alignment wrapText="1"/>
    </xf>
    <xf numFmtId="175" fontId="62" fillId="0" borderId="0" xfId="549" applyNumberFormat="1" applyFont="1" applyFill="1" applyBorder="1"/>
    <xf numFmtId="3" fontId="62" fillId="0" borderId="0" xfId="549" applyNumberFormat="1" applyFont="1" applyFill="1" applyBorder="1"/>
    <xf numFmtId="0" fontId="58" fillId="0" borderId="0" xfId="549" applyFont="1" applyFill="1"/>
    <xf numFmtId="0" fontId="71" fillId="0" borderId="0" xfId="549" applyFont="1" applyFill="1" applyBorder="1" applyAlignment="1">
      <alignment horizontal="center" vertical="center"/>
    </xf>
    <xf numFmtId="0" fontId="71" fillId="0" borderId="0" xfId="549" applyFont="1" applyFill="1" applyBorder="1" applyAlignment="1">
      <alignment vertical="center"/>
    </xf>
    <xf numFmtId="0" fontId="71" fillId="0" borderId="0" xfId="549" applyFont="1" applyFill="1" applyBorder="1" applyAlignment="1">
      <alignment wrapText="1"/>
    </xf>
    <xf numFmtId="170" fontId="58" fillId="0" borderId="0" xfId="549" applyNumberFormat="1" applyFont="1" applyFill="1" applyBorder="1" applyAlignment="1">
      <alignment horizontal="center"/>
    </xf>
    <xf numFmtId="0" fontId="71" fillId="0" borderId="0" xfId="549" applyFont="1" applyFill="1" applyBorder="1"/>
    <xf numFmtId="0" fontId="66" fillId="0" borderId="3" xfId="549" applyFont="1" applyFill="1" applyBorder="1" applyAlignment="1">
      <alignment horizontal="center" vertical="center" wrapText="1"/>
    </xf>
    <xf numFmtId="0" fontId="66" fillId="0" borderId="7" xfId="549" applyFont="1" applyFill="1" applyBorder="1" applyAlignment="1">
      <alignment horizontal="center"/>
    </xf>
    <xf numFmtId="0" fontId="66" fillId="0" borderId="3" xfId="549" applyFont="1" applyFill="1" applyBorder="1" applyAlignment="1">
      <alignment horizontal="center" wrapText="1"/>
    </xf>
    <xf numFmtId="0" fontId="66" fillId="0" borderId="0" xfId="549" applyFont="1" applyFill="1" applyBorder="1" applyAlignment="1">
      <alignment horizontal="center"/>
    </xf>
    <xf numFmtId="0" fontId="66" fillId="0" borderId="0" xfId="549" applyFont="1" applyFill="1" applyAlignment="1">
      <alignment horizontal="center"/>
    </xf>
    <xf numFmtId="0" fontId="58" fillId="0" borderId="5" xfId="549" applyFont="1" applyFill="1" applyBorder="1" applyAlignment="1">
      <alignment horizontal="left" vertical="center" wrapText="1"/>
    </xf>
    <xf numFmtId="0" fontId="58" fillId="0" borderId="3" xfId="549" applyFont="1" applyFill="1" applyBorder="1" applyAlignment="1">
      <alignment horizontal="center" vertical="center" wrapText="1"/>
    </xf>
    <xf numFmtId="0" fontId="58" fillId="0" borderId="3" xfId="549" applyFont="1" applyFill="1" applyBorder="1" applyAlignment="1">
      <alignment vertical="center" wrapText="1"/>
    </xf>
    <xf numFmtId="3" fontId="58" fillId="0" borderId="3" xfId="549" applyNumberFormat="1" applyFont="1" applyFill="1" applyBorder="1" applyAlignment="1">
      <alignment horizontal="right" wrapText="1"/>
    </xf>
    <xf numFmtId="0" fontId="58" fillId="0" borderId="3" xfId="549" applyFont="1" applyFill="1" applyBorder="1" applyAlignment="1">
      <alignment horizontal="left" vertical="center" wrapText="1"/>
    </xf>
    <xf numFmtId="0" fontId="58" fillId="0" borderId="3" xfId="549" applyFont="1" applyFill="1" applyBorder="1" applyAlignment="1">
      <alignment horizontal="left" vertical="top" wrapText="1"/>
    </xf>
    <xf numFmtId="0" fontId="58" fillId="0" borderId="0" xfId="549" applyFont="1" applyFill="1" applyAlignment="1">
      <alignment wrapText="1"/>
    </xf>
    <xf numFmtId="0" fontId="58" fillId="0" borderId="5" xfId="549" applyFont="1" applyFill="1" applyBorder="1" applyAlignment="1">
      <alignment horizontal="center" vertical="center" wrapText="1"/>
    </xf>
    <xf numFmtId="0" fontId="58" fillId="0" borderId="93" xfId="549" applyFont="1" applyFill="1" applyBorder="1" applyAlignment="1">
      <alignment horizontal="center" vertical="center" wrapText="1"/>
    </xf>
    <xf numFmtId="0" fontId="58" fillId="0" borderId="0" xfId="549" applyFont="1" applyFill="1" applyBorder="1" applyAlignment="1">
      <alignment horizontal="center" vertical="center"/>
    </xf>
    <xf numFmtId="0" fontId="204" fillId="0" borderId="0" xfId="28" applyFont="1" applyFill="1" applyBorder="1" applyAlignment="1">
      <alignment horizontal="left" wrapText="1"/>
    </xf>
    <xf numFmtId="0" fontId="204" fillId="0" borderId="0" xfId="28" applyFont="1" applyFill="1" applyBorder="1" applyAlignment="1">
      <alignment horizontal="left" vertical="top" wrapText="1"/>
    </xf>
    <xf numFmtId="0" fontId="58" fillId="0" borderId="0" xfId="549" applyFont="1" applyFill="1" applyBorder="1" applyAlignment="1">
      <alignment horizontal="left" vertical="top" wrapText="1"/>
    </xf>
    <xf numFmtId="0" fontId="58" fillId="0" borderId="0" xfId="549" applyFont="1" applyFill="1" applyAlignment="1">
      <alignment horizontal="center" vertical="center"/>
    </xf>
    <xf numFmtId="0" fontId="0" fillId="0" borderId="4" xfId="549" applyFont="1" applyFill="1" applyBorder="1" applyAlignment="1">
      <alignment horizontal="left" vertical="top" wrapText="1"/>
    </xf>
    <xf numFmtId="0" fontId="62" fillId="0" borderId="0" xfId="28" applyFont="1" applyFill="1" applyBorder="1" applyAlignment="1">
      <alignment horizontal="right"/>
    </xf>
    <xf numFmtId="0" fontId="58" fillId="0" borderId="4" xfId="549" applyFont="1" applyFill="1" applyBorder="1" applyAlignment="1">
      <alignment horizontal="center" vertical="center" wrapText="1"/>
    </xf>
    <xf numFmtId="0" fontId="58" fillId="0" borderId="92" xfId="549" applyFont="1" applyFill="1" applyBorder="1" applyAlignment="1">
      <alignment horizontal="center" vertical="center"/>
    </xf>
    <xf numFmtId="0" fontId="205" fillId="0" borderId="0" xfId="29" applyFont="1" applyFill="1" applyBorder="1"/>
    <xf numFmtId="43" fontId="75" fillId="0" borderId="0" xfId="1" applyFont="1" applyFill="1" applyBorder="1"/>
    <xf numFmtId="0" fontId="87" fillId="0" borderId="0" xfId="28" applyFont="1" applyFill="1" applyBorder="1" applyAlignment="1">
      <alignment horizontal="left" wrapText="1"/>
    </xf>
    <xf numFmtId="0" fontId="87" fillId="0" borderId="0" xfId="28" applyFont="1" applyFill="1" applyBorder="1" applyAlignment="1">
      <alignment horizontal="left" vertical="top" wrapText="1"/>
    </xf>
    <xf numFmtId="0" fontId="71" fillId="0" borderId="0" xfId="548" applyFont="1" applyFill="1" applyBorder="1"/>
    <xf numFmtId="0" fontId="62" fillId="0" borderId="0" xfId="245" applyFont="1" applyFill="1"/>
    <xf numFmtId="0" fontId="70" fillId="0" borderId="0" xfId="245" applyFont="1" applyFill="1"/>
    <xf numFmtId="0" fontId="67" fillId="0" borderId="0" xfId="3" applyFont="1" applyFill="1"/>
    <xf numFmtId="0" fontId="86" fillId="0" borderId="0" xfId="28" applyFont="1" applyFill="1" applyAlignment="1">
      <alignment horizontal="left" wrapText="1"/>
    </xf>
    <xf numFmtId="0" fontId="86" fillId="0" borderId="0" xfId="30" applyFont="1" applyFill="1" applyAlignment="1">
      <alignment wrapText="1"/>
    </xf>
    <xf numFmtId="0" fontId="86" fillId="0" borderId="0" xfId="29" applyFont="1" applyFill="1" applyBorder="1" applyAlignment="1">
      <alignment wrapText="1"/>
    </xf>
    <xf numFmtId="0" fontId="85" fillId="0" borderId="0" xfId="29" applyFont="1" applyFill="1" applyBorder="1" applyAlignment="1">
      <alignment wrapText="1"/>
    </xf>
    <xf numFmtId="0" fontId="85" fillId="0" borderId="3" xfId="27" applyFont="1" applyFill="1" applyBorder="1" applyAlignment="1">
      <alignment horizontal="center"/>
    </xf>
    <xf numFmtId="3" fontId="85" fillId="0" borderId="0" xfId="29" applyNumberFormat="1" applyFont="1" applyFill="1" applyBorder="1"/>
    <xf numFmtId="175" fontId="83" fillId="0" borderId="0" xfId="30" applyNumberFormat="1" applyFont="1" applyFill="1" applyBorder="1"/>
    <xf numFmtId="3" fontId="85" fillId="0" borderId="3" xfId="29" applyNumberFormat="1" applyFont="1" applyFill="1" applyBorder="1" applyAlignment="1">
      <alignment horizontal="right"/>
    </xf>
    <xf numFmtId="3" fontId="85" fillId="0" borderId="3" xfId="27" applyNumberFormat="1" applyFont="1" applyFill="1" applyBorder="1" applyAlignment="1">
      <alignment horizontal="right"/>
    </xf>
    <xf numFmtId="3" fontId="85" fillId="0" borderId="7" xfId="29" applyNumberFormat="1" applyFont="1" applyFill="1" applyBorder="1" applyAlignment="1">
      <alignment horizontal="right"/>
    </xf>
    <xf numFmtId="3" fontId="85" fillId="0" borderId="3" xfId="27" applyNumberFormat="1" applyFont="1" applyFill="1" applyBorder="1"/>
    <xf numFmtId="3" fontId="83" fillId="0" borderId="0" xfId="2" applyNumberFormat="1" applyFont="1" applyFill="1" applyBorder="1"/>
    <xf numFmtId="3" fontId="83" fillId="0" borderId="0" xfId="30" applyNumberFormat="1" applyFont="1" applyFill="1" applyBorder="1" applyAlignment="1">
      <alignment horizontal="left" wrapText="1"/>
    </xf>
    <xf numFmtId="0" fontId="85" fillId="0" borderId="0" xfId="29" applyFont="1" applyFill="1" applyBorder="1"/>
    <xf numFmtId="0" fontId="86" fillId="0" borderId="0" xfId="28" applyFont="1" applyFill="1" applyAlignment="1">
      <alignment horizontal="left" vertical="center"/>
    </xf>
    <xf numFmtId="0" fontId="86" fillId="0" borderId="0" xfId="28" applyFont="1" applyFill="1" applyBorder="1" applyAlignment="1">
      <alignment horizontal="left" vertical="center"/>
    </xf>
    <xf numFmtId="0" fontId="86" fillId="0" borderId="0" xfId="30" applyFont="1" applyFill="1" applyAlignment="1">
      <alignment horizontal="center" vertical="center"/>
    </xf>
    <xf numFmtId="0" fontId="86" fillId="0" borderId="0" xfId="30" applyFont="1" applyFill="1" applyBorder="1" applyAlignment="1">
      <alignment vertical="center"/>
    </xf>
    <xf numFmtId="0" fontId="86" fillId="0" borderId="0" xfId="29" applyFont="1" applyFill="1" applyBorder="1" applyAlignment="1">
      <alignment horizontal="center" vertical="center"/>
    </xf>
    <xf numFmtId="0" fontId="85" fillId="0" borderId="0" xfId="29" applyFont="1" applyFill="1" applyBorder="1" applyAlignment="1">
      <alignment horizontal="center" vertical="center"/>
    </xf>
    <xf numFmtId="0" fontId="85" fillId="0" borderId="3" xfId="27" applyFont="1" applyFill="1" applyBorder="1" applyAlignment="1">
      <alignment horizontal="left" vertical="center"/>
    </xf>
    <xf numFmtId="0" fontId="222" fillId="0" borderId="75" xfId="27" applyFont="1" applyFill="1" applyBorder="1" applyAlignment="1">
      <alignment vertical="top" wrapText="1"/>
    </xf>
    <xf numFmtId="0" fontId="85" fillId="0" borderId="0" xfId="27" applyFont="1" applyFill="1" applyBorder="1" applyAlignment="1">
      <alignment horizontal="center" vertical="center"/>
    </xf>
    <xf numFmtId="49" fontId="222" fillId="0" borderId="75" xfId="27" applyNumberFormat="1" applyFont="1" applyFill="1" applyBorder="1" applyAlignment="1">
      <alignment horizontal="left" vertical="top" wrapText="1"/>
    </xf>
    <xf numFmtId="0" fontId="222" fillId="0" borderId="75" xfId="27" applyFont="1" applyFill="1" applyBorder="1" applyAlignment="1">
      <alignment horizontal="left" vertical="top" wrapText="1"/>
    </xf>
    <xf numFmtId="0" fontId="222" fillId="0" borderId="76" xfId="27" applyFont="1" applyFill="1" applyBorder="1" applyAlignment="1">
      <alignment horizontal="center" vertical="center"/>
    </xf>
    <xf numFmtId="0" fontId="222" fillId="0" borderId="76" xfId="27" applyFont="1" applyFill="1" applyBorder="1" applyAlignment="1">
      <alignment horizontal="left" vertical="top" wrapText="1"/>
    </xf>
    <xf numFmtId="0" fontId="85" fillId="0" borderId="77" xfId="27" applyFont="1" applyFill="1" applyBorder="1" applyAlignment="1">
      <alignment horizontal="center" vertical="center" wrapText="1"/>
    </xf>
    <xf numFmtId="0" fontId="222" fillId="0" borderId="78" xfId="27" applyFont="1" applyFill="1" applyBorder="1" applyAlignment="1">
      <alignment horizontal="center" vertical="center"/>
    </xf>
    <xf numFmtId="0" fontId="222" fillId="0" borderId="77" xfId="27" applyFont="1" applyFill="1" applyBorder="1" applyAlignment="1">
      <alignment horizontal="center" vertical="center" wrapText="1"/>
    </xf>
    <xf numFmtId="0" fontId="222" fillId="0" borderId="75" xfId="27" applyFont="1" applyFill="1" applyBorder="1" applyAlignment="1">
      <alignment horizontal="center" vertical="center"/>
    </xf>
    <xf numFmtId="0" fontId="225" fillId="0" borderId="75" xfId="27" applyFont="1" applyFill="1" applyBorder="1" applyAlignment="1">
      <alignment horizontal="center" vertical="center"/>
    </xf>
    <xf numFmtId="0" fontId="85" fillId="0" borderId="75" xfId="27" applyFont="1" applyFill="1" applyBorder="1" applyAlignment="1">
      <alignment horizontal="center" vertical="center"/>
    </xf>
    <xf numFmtId="0" fontId="85" fillId="0" borderId="4" xfId="27" applyFont="1" applyFill="1" applyBorder="1" applyAlignment="1">
      <alignment horizontal="center" vertical="center"/>
    </xf>
    <xf numFmtId="0" fontId="86" fillId="0" borderId="3" xfId="28" applyFont="1" applyFill="1" applyBorder="1" applyAlignment="1">
      <alignment horizontal="left" vertical="top" wrapText="1"/>
    </xf>
    <xf numFmtId="0" fontId="84" fillId="0" borderId="0" xfId="0" applyFont="1" applyFill="1" applyAlignment="1">
      <alignment horizontal="left" vertical="center" wrapText="1"/>
    </xf>
    <xf numFmtId="3" fontId="85" fillId="0" borderId="0" xfId="28" applyNumberFormat="1" applyFont="1" applyFill="1" applyBorder="1"/>
    <xf numFmtId="1" fontId="71" fillId="0" borderId="0" xfId="29" applyNumberFormat="1" applyFont="1" applyFill="1" applyBorder="1"/>
    <xf numFmtId="3" fontId="58" fillId="0" borderId="0" xfId="2" applyNumberFormat="1" applyFont="1" applyFill="1" applyBorder="1"/>
    <xf numFmtId="0" fontId="71" fillId="0" borderId="5" xfId="3" applyFont="1" applyFill="1" applyBorder="1" applyAlignment="1">
      <alignment horizontal="center"/>
    </xf>
    <xf numFmtId="0" fontId="58" fillId="0" borderId="33" xfId="3" applyFont="1" applyFill="1" applyBorder="1" applyAlignment="1">
      <alignment horizontal="center"/>
    </xf>
    <xf numFmtId="0" fontId="58" fillId="0" borderId="23" xfId="3" applyFont="1" applyFill="1" applyBorder="1" applyAlignment="1"/>
    <xf numFmtId="3" fontId="85" fillId="0" borderId="0" xfId="29" applyNumberFormat="1" applyFont="1" applyFill="1" applyBorder="1" applyAlignment="1">
      <alignment horizontal="center"/>
    </xf>
    <xf numFmtId="3" fontId="71" fillId="0" borderId="0" xfId="28" applyNumberFormat="1" applyFont="1" applyFill="1" applyBorder="1"/>
    <xf numFmtId="3" fontId="71" fillId="0" borderId="0" xfId="29" applyNumberFormat="1" applyFont="1" applyFill="1" applyBorder="1" applyAlignment="1">
      <alignment horizontal="center"/>
    </xf>
    <xf numFmtId="3" fontId="58" fillId="0" borderId="0" xfId="30" applyNumberFormat="1" applyFont="1" applyFill="1" applyBorder="1" applyAlignment="1">
      <alignment horizontal="left" wrapText="1"/>
    </xf>
    <xf numFmtId="0" fontId="66" fillId="0" borderId="4" xfId="28" applyFont="1" applyFill="1" applyBorder="1" applyAlignment="1">
      <alignment horizontal="center" wrapText="1"/>
    </xf>
    <xf numFmtId="0" fontId="58" fillId="0" borderId="4" xfId="28" applyFont="1" applyFill="1" applyBorder="1" applyAlignment="1">
      <alignment horizontal="center" wrapText="1"/>
    </xf>
    <xf numFmtId="0" fontId="222" fillId="0" borderId="78" xfId="27" applyFont="1" applyFill="1" applyBorder="1" applyAlignment="1">
      <alignment horizontal="left" vertical="center" wrapText="1"/>
    </xf>
    <xf numFmtId="3" fontId="71" fillId="0" borderId="3" xfId="145" applyNumberFormat="1" applyFont="1" applyFill="1" applyBorder="1" applyAlignment="1">
      <alignment horizontal="right"/>
    </xf>
    <xf numFmtId="3" fontId="71" fillId="0" borderId="3" xfId="548" applyNumberFormat="1" applyFont="1" applyFill="1" applyBorder="1" applyAlignment="1">
      <alignment horizontal="right"/>
    </xf>
    <xf numFmtId="3" fontId="71" fillId="0" borderId="7" xfId="29" applyNumberFormat="1" applyFont="1" applyFill="1" applyBorder="1" applyAlignment="1">
      <alignment horizontal="center"/>
    </xf>
    <xf numFmtId="0" fontId="70" fillId="0" borderId="0" xfId="28" applyFont="1" applyFill="1" applyAlignment="1">
      <alignment horizontal="left" wrapText="1"/>
    </xf>
    <xf numFmtId="0" fontId="70" fillId="0" borderId="0" xfId="30" applyFont="1" applyFill="1" applyAlignment="1">
      <alignment wrapText="1"/>
    </xf>
    <xf numFmtId="0" fontId="70" fillId="0" borderId="0" xfId="29" applyFont="1" applyFill="1" applyBorder="1" applyAlignment="1">
      <alignment wrapText="1"/>
    </xf>
    <xf numFmtId="0" fontId="71" fillId="0" borderId="0" xfId="29" applyFont="1" applyFill="1" applyBorder="1" applyAlignment="1">
      <alignment wrapText="1"/>
    </xf>
    <xf numFmtId="0" fontId="71" fillId="0" borderId="3" xfId="29" applyFont="1" applyFill="1" applyBorder="1" applyAlignment="1">
      <alignment horizontal="center"/>
    </xf>
    <xf numFmtId="3" fontId="71" fillId="0" borderId="3" xfId="145" applyNumberFormat="1" applyFont="1" applyFill="1" applyBorder="1" applyAlignment="1">
      <alignment horizontal="center" wrapText="1"/>
    </xf>
    <xf numFmtId="3" fontId="71" fillId="0" borderId="3" xfId="549" applyNumberFormat="1" applyFont="1" applyFill="1" applyBorder="1" applyAlignment="1">
      <alignment horizontal="right" wrapText="1"/>
    </xf>
    <xf numFmtId="3" fontId="71" fillId="0" borderId="7" xfId="548" applyNumberFormat="1" applyFont="1" applyFill="1" applyBorder="1" applyAlignment="1">
      <alignment horizontal="right"/>
    </xf>
    <xf numFmtId="9" fontId="71" fillId="0" borderId="3" xfId="2" applyFont="1" applyFill="1" applyBorder="1" applyAlignment="1">
      <alignment horizontal="right"/>
    </xf>
    <xf numFmtId="3" fontId="58" fillId="0" borderId="0" xfId="549" applyNumberFormat="1" applyFont="1" applyFill="1" applyBorder="1" applyAlignment="1">
      <alignment wrapText="1"/>
    </xf>
    <xf numFmtId="3" fontId="134" fillId="0" borderId="0" xfId="0" applyNumberFormat="1" applyFont="1" applyFill="1"/>
    <xf numFmtId="3" fontId="58" fillId="0" borderId="0" xfId="549" applyNumberFormat="1" applyFont="1" applyFill="1"/>
    <xf numFmtId="0" fontId="73" fillId="0" borderId="0" xfId="549" applyFont="1" applyFill="1" applyBorder="1" applyAlignment="1">
      <alignment horizontal="center" vertical="center"/>
    </xf>
    <xf numFmtId="0" fontId="73" fillId="0" borderId="0" xfId="549" applyFont="1" applyFill="1" applyBorder="1" applyAlignment="1">
      <alignment vertical="center"/>
    </xf>
    <xf numFmtId="0" fontId="73" fillId="0" borderId="0" xfId="549" applyFont="1" applyFill="1" applyBorder="1" applyAlignment="1">
      <alignment wrapText="1"/>
    </xf>
    <xf numFmtId="175" fontId="58" fillId="0" borderId="0" xfId="549" applyNumberFormat="1" applyFont="1" applyFill="1" applyBorder="1"/>
    <xf numFmtId="0" fontId="70" fillId="0" borderId="0" xfId="548" applyFont="1" applyFill="1" applyBorder="1" applyAlignment="1">
      <alignment horizontal="center" vertical="center" wrapText="1"/>
    </xf>
    <xf numFmtId="3" fontId="71" fillId="0" borderId="0" xfId="29" applyNumberFormat="1" applyFont="1" applyFill="1" applyBorder="1" applyAlignment="1">
      <alignment wrapText="1"/>
    </xf>
    <xf numFmtId="4" fontId="58" fillId="0" borderId="0" xfId="0" applyNumberFormat="1" applyFont="1" applyFill="1"/>
    <xf numFmtId="0" fontId="62" fillId="0" borderId="47" xfId="245" applyFont="1" applyFill="1" applyBorder="1" applyAlignment="1">
      <alignment horizontal="left" vertical="center" wrapText="1"/>
    </xf>
    <xf numFmtId="0" fontId="71" fillId="0" borderId="116" xfId="3" applyFont="1" applyFill="1" applyBorder="1" applyAlignment="1">
      <alignment horizontal="center"/>
    </xf>
    <xf numFmtId="3" fontId="71" fillId="0" borderId="115" xfId="3" applyNumberFormat="1" applyFont="1" applyFill="1" applyBorder="1"/>
    <xf numFmtId="3" fontId="66" fillId="0" borderId="35" xfId="3" applyNumberFormat="1" applyFont="1" applyFill="1" applyBorder="1" applyAlignment="1">
      <alignment horizontal="right"/>
    </xf>
    <xf numFmtId="3" fontId="71" fillId="0" borderId="12" xfId="3" applyNumberFormat="1" applyFont="1" applyFill="1" applyBorder="1" applyAlignment="1">
      <alignment horizontal="right"/>
    </xf>
    <xf numFmtId="3" fontId="71" fillId="0" borderId="27" xfId="3" applyNumberFormat="1" applyFont="1" applyFill="1" applyBorder="1" applyAlignment="1">
      <alignment horizontal="right"/>
    </xf>
    <xf numFmtId="3" fontId="71" fillId="0" borderId="37" xfId="3" applyNumberFormat="1" applyFont="1" applyFill="1" applyBorder="1" applyAlignment="1">
      <alignment horizontal="right"/>
    </xf>
    <xf numFmtId="3" fontId="62" fillId="0" borderId="0" xfId="549" applyNumberFormat="1" applyFont="1" applyFill="1"/>
    <xf numFmtId="0" fontId="62" fillId="0" borderId="3" xfId="28" applyFont="1" applyFill="1" applyBorder="1" applyAlignment="1">
      <alignment horizontal="left" vertical="top" wrapText="1"/>
    </xf>
    <xf numFmtId="0" fontId="67" fillId="0" borderId="15" xfId="3" applyFont="1" applyFill="1" applyBorder="1" applyAlignment="1">
      <alignment horizontal="center" wrapText="1"/>
    </xf>
    <xf numFmtId="0" fontId="58" fillId="0" borderId="51" xfId="3" applyFont="1" applyFill="1" applyBorder="1" applyAlignment="1"/>
    <xf numFmtId="3" fontId="85" fillId="0" borderId="0" xfId="2" applyNumberFormat="1" applyFont="1" applyFill="1" applyBorder="1"/>
    <xf numFmtId="3" fontId="71" fillId="0" borderId="0" xfId="2" applyNumberFormat="1" applyFont="1" applyFill="1" applyBorder="1"/>
    <xf numFmtId="4" fontId="86" fillId="0" borderId="0" xfId="2" applyNumberFormat="1" applyFont="1" applyFill="1" applyBorder="1"/>
    <xf numFmtId="4" fontId="71" fillId="0" borderId="0" xfId="2" applyNumberFormat="1" applyFont="1" applyFill="1" applyBorder="1"/>
    <xf numFmtId="0" fontId="85" fillId="0" borderId="0" xfId="0" applyFont="1" applyFill="1" applyAlignment="1">
      <alignment horizontal="left" vertical="center" wrapText="1"/>
    </xf>
    <xf numFmtId="3" fontId="227" fillId="0" borderId="0" xfId="29" applyNumberFormat="1" applyFont="1" applyFill="1" applyBorder="1" applyAlignment="1">
      <alignment wrapText="1"/>
    </xf>
    <xf numFmtId="0" fontId="86" fillId="0" borderId="0" xfId="0" applyFont="1" applyFill="1" applyAlignment="1">
      <alignment horizontal="left" vertical="center" wrapText="1"/>
    </xf>
    <xf numFmtId="174" fontId="232" fillId="0" borderId="0" xfId="2" applyNumberFormat="1" applyFont="1" applyFill="1" applyBorder="1"/>
    <xf numFmtId="0" fontId="199" fillId="0" borderId="0" xfId="0" applyFont="1" applyFill="1" applyAlignment="1"/>
    <xf numFmtId="2" fontId="71" fillId="0" borderId="0" xfId="548" applyNumberFormat="1" applyFont="1" applyFill="1" applyBorder="1"/>
    <xf numFmtId="3" fontId="70" fillId="0" borderId="0" xfId="28" applyNumberFormat="1" applyFont="1" applyFill="1" applyBorder="1"/>
    <xf numFmtId="3" fontId="70" fillId="0" borderId="0" xfId="548" applyNumberFormat="1" applyFont="1" applyFill="1" applyBorder="1" applyAlignment="1">
      <alignment horizontal="center" vertical="center" wrapText="1"/>
    </xf>
    <xf numFmtId="43" fontId="58" fillId="0" borderId="0" xfId="1" applyFont="1" applyFill="1"/>
    <xf numFmtId="0" fontId="58" fillId="0" borderId="114" xfId="549" applyFont="1" applyFill="1" applyBorder="1" applyAlignment="1">
      <alignment horizontal="left" vertical="center" wrapText="1"/>
    </xf>
    <xf numFmtId="0" fontId="58" fillId="0" borderId="3" xfId="549" applyFont="1" applyFill="1" applyBorder="1" applyAlignment="1">
      <alignment wrapText="1"/>
    </xf>
    <xf numFmtId="3" fontId="71" fillId="0" borderId="118" xfId="27" applyNumberFormat="1" applyFont="1" applyFill="1" applyBorder="1"/>
    <xf numFmtId="0" fontId="85" fillId="0" borderId="121" xfId="27" applyFont="1" applyFill="1" applyBorder="1" applyAlignment="1">
      <alignment horizontal="center" vertical="center"/>
    </xf>
    <xf numFmtId="0" fontId="71" fillId="0" borderId="120" xfId="548" applyFont="1" applyFill="1" applyBorder="1" applyAlignment="1">
      <alignment horizontal="center"/>
    </xf>
    <xf numFmtId="0" fontId="222" fillId="0" borderId="118" xfId="27" applyFont="1" applyFill="1" applyBorder="1" applyAlignment="1">
      <alignment horizontal="center" vertical="center" wrapText="1"/>
    </xf>
    <xf numFmtId="0" fontId="222" fillId="0" borderId="118" xfId="27" applyFont="1" applyFill="1" applyBorder="1" applyAlignment="1">
      <alignment vertical="center"/>
    </xf>
    <xf numFmtId="0" fontId="85" fillId="0" borderId="118" xfId="27" applyFont="1" applyFill="1" applyBorder="1" applyAlignment="1">
      <alignment vertical="center" wrapText="1"/>
    </xf>
    <xf numFmtId="0" fontId="222" fillId="0" borderId="118" xfId="27" applyFont="1" applyFill="1" applyBorder="1" applyAlignment="1">
      <alignment vertical="center" wrapText="1"/>
    </xf>
    <xf numFmtId="0" fontId="222" fillId="0" borderId="118" xfId="27" applyFont="1" applyFill="1" applyBorder="1" applyAlignment="1">
      <alignment vertical="top" wrapText="1"/>
    </xf>
    <xf numFmtId="0" fontId="223" fillId="0" borderId="118" xfId="27" applyFont="1" applyFill="1" applyBorder="1" applyAlignment="1">
      <alignment wrapText="1"/>
    </xf>
    <xf numFmtId="49" fontId="222" fillId="0" borderId="118" xfId="27" applyNumberFormat="1" applyFont="1" applyFill="1" applyBorder="1" applyAlignment="1">
      <alignment horizontal="left" vertical="top" wrapText="1"/>
    </xf>
    <xf numFmtId="0" fontId="222" fillId="0" borderId="119" xfId="27" applyFont="1" applyFill="1" applyBorder="1" applyAlignment="1">
      <alignment horizontal="center" vertical="center"/>
    </xf>
    <xf numFmtId="0" fontId="222" fillId="0" borderId="118" xfId="27" applyFont="1" applyFill="1" applyBorder="1" applyAlignment="1">
      <alignment horizontal="left" vertical="center"/>
    </xf>
    <xf numFmtId="0" fontId="222" fillId="0" borderId="122" xfId="27" applyFont="1" applyFill="1" applyBorder="1" applyAlignment="1">
      <alignment horizontal="center" vertical="center"/>
    </xf>
    <xf numFmtId="0" fontId="222" fillId="0" borderId="122" xfId="27" applyFont="1" applyFill="1" applyBorder="1" applyAlignment="1">
      <alignment horizontal="center" vertical="center" wrapText="1"/>
    </xf>
    <xf numFmtId="0" fontId="222" fillId="0" borderId="123" xfId="27" applyFont="1" applyFill="1" applyBorder="1" applyAlignment="1">
      <alignment horizontal="center" vertical="center" wrapText="1"/>
    </xf>
    <xf numFmtId="0" fontId="222" fillId="0" borderId="123" xfId="27" applyFont="1" applyFill="1" applyBorder="1" applyAlignment="1">
      <alignment horizontal="center" vertical="center"/>
    </xf>
    <xf numFmtId="3" fontId="85" fillId="0" borderId="118" xfId="27" applyNumberFormat="1" applyFont="1" applyFill="1" applyBorder="1"/>
    <xf numFmtId="0" fontId="85" fillId="0" borderId="123" xfId="27" applyFont="1" applyFill="1" applyBorder="1" applyAlignment="1">
      <alignment horizontal="center" vertical="center"/>
    </xf>
    <xf numFmtId="0" fontId="222" fillId="0" borderId="3" xfId="28" applyFont="1" applyFill="1" applyBorder="1" applyAlignment="1">
      <alignment horizontal="left" vertical="top" wrapText="1"/>
    </xf>
    <xf numFmtId="0" fontId="71" fillId="0" borderId="7" xfId="27" applyFont="1" applyFill="1" applyBorder="1" applyAlignment="1">
      <alignment horizontal="right"/>
    </xf>
    <xf numFmtId="3" fontId="71" fillId="0" borderId="118" xfId="27" applyNumberFormat="1" applyFont="1" applyFill="1" applyBorder="1" applyAlignment="1">
      <alignment horizontal="right"/>
    </xf>
    <xf numFmtId="0" fontId="71" fillId="0" borderId="3" xfId="548" applyFont="1" applyFill="1" applyBorder="1" applyAlignment="1">
      <alignment horizontal="right"/>
    </xf>
    <xf numFmtId="0" fontId="86" fillId="0" borderId="77" xfId="27" applyFont="1" applyFill="1" applyBorder="1" applyAlignment="1">
      <alignment horizontal="center" vertical="center" wrapText="1"/>
    </xf>
    <xf numFmtId="0" fontId="222" fillId="0" borderId="76" xfId="28" applyFont="1" applyFill="1" applyBorder="1" applyAlignment="1">
      <alignment horizontal="left" vertical="top" wrapText="1"/>
    </xf>
    <xf numFmtId="0" fontId="86" fillId="0" borderId="114" xfId="28" applyFont="1" applyFill="1" applyBorder="1" applyAlignment="1">
      <alignment horizontal="left" vertical="top" wrapText="1"/>
    </xf>
    <xf numFmtId="0" fontId="85" fillId="0" borderId="114" xfId="27" applyFont="1" applyFill="1" applyBorder="1" applyAlignment="1">
      <alignment horizontal="center"/>
    </xf>
    <xf numFmtId="3" fontId="71" fillId="0" borderId="114" xfId="548" applyNumberFormat="1" applyFont="1" applyFill="1" applyBorder="1" applyAlignment="1">
      <alignment horizontal="right"/>
    </xf>
    <xf numFmtId="3" fontId="85" fillId="0" borderId="114" xfId="27" applyNumberFormat="1" applyFont="1" applyFill="1" applyBorder="1"/>
    <xf numFmtId="0" fontId="71" fillId="0" borderId="0" xfId="30" applyFont="1" applyFill="1"/>
    <xf numFmtId="0" fontId="71" fillId="0" borderId="0" xfId="30" applyFont="1" applyFill="1" applyBorder="1"/>
    <xf numFmtId="0" fontId="222" fillId="0" borderId="122" xfId="28" applyFont="1" applyFill="1" applyBorder="1" applyAlignment="1">
      <alignment horizontal="center" vertical="center" wrapText="1"/>
    </xf>
    <xf numFmtId="0" fontId="222" fillId="0" borderId="118" xfId="28" applyFont="1" applyFill="1" applyBorder="1" applyAlignment="1">
      <alignment horizontal="center" vertical="center" wrapText="1"/>
    </xf>
    <xf numFmtId="0" fontId="0" fillId="0" borderId="0" xfId="28" applyFont="1" applyFill="1" applyBorder="1" applyAlignment="1">
      <alignment horizontal="left" vertical="center"/>
    </xf>
    <xf numFmtId="0" fontId="70" fillId="0" borderId="5" xfId="548" applyFont="1" applyFill="1" applyBorder="1" applyAlignment="1">
      <alignment horizontal="center" vertical="center" wrapText="1"/>
    </xf>
    <xf numFmtId="0" fontId="70" fillId="0" borderId="3" xfId="548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114" xfId="549" applyFont="1" applyFill="1" applyBorder="1" applyAlignment="1">
      <alignment horizontal="center" vertical="center" wrapText="1"/>
    </xf>
    <xf numFmtId="0" fontId="62" fillId="0" borderId="92" xfId="548" applyFont="1" applyFill="1" applyBorder="1" applyAlignment="1">
      <alignment horizontal="center" vertical="center" wrapText="1"/>
    </xf>
    <xf numFmtId="0" fontId="62" fillId="0" borderId="4" xfId="29" applyFont="1" applyFill="1" applyBorder="1" applyAlignment="1">
      <alignment horizontal="center" vertical="center"/>
    </xf>
    <xf numFmtId="0" fontId="62" fillId="0" borderId="3" xfId="29" applyFont="1" applyFill="1" applyBorder="1" applyAlignment="1">
      <alignment horizontal="center" vertical="center"/>
    </xf>
    <xf numFmtId="173" fontId="58" fillId="0" borderId="51" xfId="245" applyNumberFormat="1" applyFont="1" applyFill="1" applyBorder="1" applyAlignment="1">
      <alignment horizontal="right" vertical="distributed"/>
    </xf>
    <xf numFmtId="3" fontId="71" fillId="0" borderId="7" xfId="27" applyNumberFormat="1" applyFont="1" applyFill="1" applyBorder="1" applyAlignment="1">
      <alignment horizontal="right"/>
    </xf>
    <xf numFmtId="4" fontId="71" fillId="0" borderId="5" xfId="548" applyNumberFormat="1" applyFont="1" applyFill="1" applyBorder="1"/>
    <xf numFmtId="4" fontId="71" fillId="0" borderId="3" xfId="548" applyNumberFormat="1" applyFont="1" applyFill="1" applyBorder="1"/>
    <xf numFmtId="4" fontId="71" fillId="0" borderId="5" xfId="549" applyNumberFormat="1" applyFont="1" applyFill="1" applyBorder="1" applyAlignment="1">
      <alignment horizontal="center" wrapText="1"/>
    </xf>
    <xf numFmtId="4" fontId="71" fillId="0" borderId="3" xfId="549" applyNumberFormat="1" applyFont="1" applyFill="1" applyBorder="1" applyAlignment="1">
      <alignment horizontal="center" wrapText="1"/>
    </xf>
    <xf numFmtId="4" fontId="71" fillId="0" borderId="5" xfId="145" applyNumberFormat="1" applyFont="1" applyFill="1" applyBorder="1" applyAlignment="1">
      <alignment horizontal="center" wrapText="1"/>
    </xf>
    <xf numFmtId="4" fontId="71" fillId="0" borderId="3" xfId="145" applyNumberFormat="1" applyFont="1" applyFill="1" applyBorder="1" applyAlignment="1">
      <alignment horizontal="center" wrapText="1"/>
    </xf>
    <xf numFmtId="4" fontId="71" fillId="0" borderId="9" xfId="548" applyNumberFormat="1" applyFont="1" applyFill="1" applyBorder="1" applyAlignment="1">
      <alignment horizontal="center"/>
    </xf>
    <xf numFmtId="4" fontId="71" fillId="0" borderId="3" xfId="548" applyNumberFormat="1" applyFont="1" applyFill="1" applyBorder="1" applyAlignment="1">
      <alignment horizontal="center"/>
    </xf>
    <xf numFmtId="4" fontId="71" fillId="0" borderId="5" xfId="548" applyNumberFormat="1" applyFont="1" applyFill="1" applyBorder="1" applyAlignment="1">
      <alignment horizontal="center"/>
    </xf>
    <xf numFmtId="4" fontId="71" fillId="0" borderId="5" xfId="2" applyNumberFormat="1" applyFont="1" applyFill="1" applyBorder="1" applyAlignment="1">
      <alignment horizontal="center"/>
    </xf>
    <xf numFmtId="4" fontId="71" fillId="0" borderId="3" xfId="2" applyNumberFormat="1" applyFont="1" applyFill="1" applyBorder="1" applyAlignment="1">
      <alignment horizontal="center"/>
    </xf>
    <xf numFmtId="0" fontId="151" fillId="0" borderId="12" xfId="245" applyFont="1" applyFill="1" applyBorder="1" applyAlignment="1">
      <alignment vertical="center" wrapText="1"/>
    </xf>
    <xf numFmtId="3" fontId="151" fillId="0" borderId="3" xfId="14" applyNumberFormat="1" applyFont="1" applyFill="1" applyBorder="1" applyAlignment="1">
      <alignment vertical="center"/>
    </xf>
    <xf numFmtId="3" fontId="151" fillId="0" borderId="11" xfId="14" applyNumberFormat="1" applyFont="1" applyFill="1" applyBorder="1" applyAlignment="1">
      <alignment vertical="center"/>
    </xf>
    <xf numFmtId="0" fontId="151" fillId="0" borderId="0" xfId="14" applyFont="1" applyFill="1" applyAlignment="1">
      <alignment vertical="center"/>
    </xf>
    <xf numFmtId="0" fontId="151" fillId="0" borderId="3" xfId="245" applyFont="1" applyFill="1" applyBorder="1" applyAlignment="1">
      <alignment horizontal="center" vertical="center" wrapText="1"/>
    </xf>
    <xf numFmtId="0" fontId="151" fillId="0" borderId="12" xfId="245" applyFont="1" applyFill="1" applyBorder="1" applyAlignment="1">
      <alignment horizontal="left" vertical="center" wrapText="1"/>
    </xf>
    <xf numFmtId="3" fontId="151" fillId="0" borderId="3" xfId="245" applyNumberFormat="1" applyFont="1" applyFill="1" applyBorder="1" applyAlignment="1">
      <alignment horizontal="right" vertical="center" wrapText="1"/>
    </xf>
    <xf numFmtId="0" fontId="151" fillId="0" borderId="113" xfId="245" applyFont="1" applyFill="1" applyBorder="1" applyAlignment="1">
      <alignment vertical="center" wrapText="1"/>
    </xf>
    <xf numFmtId="3" fontId="236" fillId="0" borderId="3" xfId="14" applyNumberFormat="1" applyFont="1" applyFill="1" applyBorder="1" applyAlignment="1">
      <alignment vertical="center"/>
    </xf>
    <xf numFmtId="3" fontId="236" fillId="0" borderId="11" xfId="14" applyNumberFormat="1" applyFont="1" applyFill="1" applyBorder="1" applyAlignment="1">
      <alignment vertical="center"/>
    </xf>
    <xf numFmtId="0" fontId="236" fillId="0" borderId="0" xfId="14" applyFont="1" applyFill="1" applyAlignment="1">
      <alignment vertical="center"/>
    </xf>
    <xf numFmtId="0" fontId="225" fillId="0" borderId="12" xfId="245" applyNumberFormat="1" applyFont="1" applyFill="1" applyBorder="1" applyAlignment="1">
      <alignment vertical="center" wrapText="1"/>
    </xf>
    <xf numFmtId="0" fontId="151" fillId="0" borderId="12" xfId="245" applyNumberFormat="1" applyFont="1" applyFill="1" applyBorder="1" applyAlignment="1">
      <alignment vertical="center" wrapText="1"/>
    </xf>
    <xf numFmtId="0" fontId="151" fillId="0" borderId="12" xfId="245" applyFont="1" applyFill="1" applyBorder="1" applyAlignment="1">
      <alignment vertical="center" wrapText="1" shrinkToFit="1"/>
    </xf>
    <xf numFmtId="0" fontId="151" fillId="0" borderId="12" xfId="32" applyFont="1" applyFill="1" applyBorder="1" applyAlignment="1">
      <alignment horizontal="left" vertical="center" wrapText="1"/>
    </xf>
    <xf numFmtId="0" fontId="225" fillId="0" borderId="12" xfId="245" applyFont="1" applyFill="1" applyBorder="1" applyAlignment="1">
      <alignment horizontal="left" vertical="center" wrapText="1"/>
    </xf>
    <xf numFmtId="0" fontId="151" fillId="0" borderId="113" xfId="245" applyFont="1" applyFill="1" applyBorder="1" applyAlignment="1">
      <alignment horizontal="left" vertical="center" wrapText="1"/>
    </xf>
    <xf numFmtId="0" fontId="151" fillId="0" borderId="3" xfId="14" applyFont="1" applyFill="1" applyBorder="1" applyAlignment="1">
      <alignment vertical="center"/>
    </xf>
    <xf numFmtId="3" fontId="151" fillId="0" borderId="3" xfId="846" applyNumberFormat="1" applyFont="1" applyFill="1" applyBorder="1" applyAlignment="1" applyProtection="1">
      <alignment horizontal="right" vertical="center"/>
      <protection locked="0"/>
    </xf>
    <xf numFmtId="0" fontId="236" fillId="0" borderId="0" xfId="14" applyFont="1" applyFill="1" applyAlignment="1" applyProtection="1">
      <alignment vertical="center"/>
      <protection locked="0"/>
    </xf>
    <xf numFmtId="3" fontId="151" fillId="0" borderId="3" xfId="245" applyNumberFormat="1" applyFont="1" applyFill="1" applyBorder="1" applyAlignment="1" applyProtection="1">
      <alignment horizontal="right" vertical="center" wrapText="1"/>
      <protection locked="0"/>
    </xf>
    <xf numFmtId="3" fontId="151" fillId="0" borderId="3" xfId="245" applyNumberFormat="1" applyFont="1" applyFill="1" applyBorder="1" applyAlignment="1" applyProtection="1">
      <alignment horizontal="right" vertical="center"/>
      <protection locked="0"/>
    </xf>
    <xf numFmtId="0" fontId="151" fillId="0" borderId="3" xfId="2936" applyNumberFormat="1" applyFont="1" applyFill="1" applyBorder="1" applyAlignment="1" applyProtection="1">
      <alignment horizontal="right" vertical="center"/>
      <protection locked="0"/>
    </xf>
    <xf numFmtId="0" fontId="151" fillId="0" borderId="12" xfId="245" applyFont="1" applyFill="1" applyBorder="1" applyAlignment="1" applyProtection="1">
      <alignment vertical="center" wrapText="1"/>
      <protection locked="0"/>
    </xf>
    <xf numFmtId="0" fontId="151" fillId="0" borderId="3" xfId="245" applyFont="1" applyFill="1" applyBorder="1" applyAlignment="1" applyProtection="1">
      <alignment horizontal="center" vertical="center" wrapText="1"/>
      <protection locked="0"/>
    </xf>
    <xf numFmtId="0" fontId="151" fillId="0" borderId="12" xfId="245" applyFont="1" applyFill="1" applyBorder="1" applyAlignment="1" applyProtection="1">
      <alignment horizontal="left" vertical="center" wrapText="1"/>
      <protection locked="0"/>
    </xf>
    <xf numFmtId="0" fontId="236" fillId="0" borderId="0" xfId="14" applyFont="1" applyFill="1" applyBorder="1" applyAlignment="1" applyProtection="1">
      <alignment vertical="center"/>
      <protection locked="0"/>
    </xf>
    <xf numFmtId="175" fontId="151" fillId="0" borderId="12" xfId="245" applyNumberFormat="1" applyFont="1" applyFill="1" applyBorder="1" applyAlignment="1" applyProtection="1">
      <alignment vertical="center" wrapText="1" shrinkToFit="1"/>
      <protection locked="0"/>
    </xf>
    <xf numFmtId="1" fontId="151" fillId="0" borderId="3" xfId="245" applyNumberFormat="1" applyFont="1" applyFill="1" applyBorder="1" applyAlignment="1" applyProtection="1">
      <alignment horizontal="center" vertical="center" wrapText="1"/>
      <protection locked="0"/>
    </xf>
    <xf numFmtId="1" fontId="151" fillId="0" borderId="12" xfId="245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14" applyFont="1" applyFill="1" applyAlignment="1" applyProtection="1">
      <alignment vertical="center"/>
      <protection locked="0"/>
    </xf>
    <xf numFmtId="175" fontId="151" fillId="0" borderId="12" xfId="245" applyNumberFormat="1" applyFont="1" applyFill="1" applyBorder="1" applyAlignment="1">
      <alignment horizontal="left" vertical="center" wrapText="1"/>
    </xf>
    <xf numFmtId="0" fontId="82" fillId="0" borderId="0" xfId="14" applyFont="1" applyFill="1" applyAlignment="1">
      <alignment vertical="center"/>
    </xf>
    <xf numFmtId="0" fontId="225" fillId="0" borderId="0" xfId="245" applyFont="1" applyFill="1" applyAlignment="1">
      <alignment vertical="center"/>
    </xf>
    <xf numFmtId="3" fontId="225" fillId="0" borderId="0" xfId="245" applyNumberFormat="1" applyFont="1" applyFill="1" applyAlignment="1">
      <alignment vertical="center"/>
    </xf>
    <xf numFmtId="3" fontId="71" fillId="0" borderId="3" xfId="548" applyNumberFormat="1" applyFont="1" applyFill="1" applyBorder="1"/>
    <xf numFmtId="0" fontId="58" fillId="0" borderId="92" xfId="549" applyFont="1" applyFill="1" applyBorder="1" applyAlignment="1">
      <alignment horizontal="left" vertical="center" wrapText="1"/>
    </xf>
    <xf numFmtId="0" fontId="62" fillId="0" borderId="9" xfId="28" applyFont="1" applyFill="1" applyBorder="1" applyAlignment="1">
      <alignment horizontal="center" vertical="center" wrapText="1"/>
    </xf>
    <xf numFmtId="0" fontId="62" fillId="0" borderId="7" xfId="29" applyFont="1" applyFill="1" applyBorder="1" applyAlignment="1">
      <alignment horizontal="center" vertical="center" wrapText="1"/>
    </xf>
    <xf numFmtId="0" fontId="58" fillId="0" borderId="7" xfId="549" applyFont="1" applyFill="1" applyBorder="1" applyAlignment="1">
      <alignment horizontal="center" vertical="center" wrapText="1"/>
    </xf>
    <xf numFmtId="0" fontId="58" fillId="0" borderId="92" xfId="549" applyFont="1" applyFill="1" applyBorder="1" applyAlignment="1">
      <alignment vertical="center" wrapText="1"/>
    </xf>
    <xf numFmtId="0" fontId="58" fillId="0" borderId="7" xfId="549" applyFont="1" applyFill="1" applyBorder="1" applyAlignment="1">
      <alignment vertical="center" wrapText="1"/>
    </xf>
    <xf numFmtId="0" fontId="225" fillId="0" borderId="0" xfId="245" applyFont="1" applyFill="1" applyAlignment="1">
      <alignment horizontal="center" vertical="center"/>
    </xf>
    <xf numFmtId="0" fontId="225" fillId="0" borderId="0" xfId="245" applyFont="1" applyFill="1" applyAlignment="1">
      <alignment vertical="center" wrapText="1"/>
    </xf>
    <xf numFmtId="175" fontId="71" fillId="0" borderId="0" xfId="29" applyNumberFormat="1" applyFont="1" applyFill="1" applyBorder="1"/>
    <xf numFmtId="3" fontId="235" fillId="0" borderId="0" xfId="0" applyNumberFormat="1" applyFont="1" applyFill="1"/>
    <xf numFmtId="0" fontId="58" fillId="0" borderId="0" xfId="245" applyFont="1" applyFill="1" applyAlignment="1">
      <alignment horizontal="left"/>
    </xf>
    <xf numFmtId="0" fontId="58" fillId="0" borderId="38" xfId="245" applyFont="1" applyFill="1" applyBorder="1" applyAlignment="1">
      <alignment horizontal="center" vertical="center"/>
    </xf>
    <xf numFmtId="0" fontId="58" fillId="0" borderId="40" xfId="245" applyFont="1" applyFill="1" applyBorder="1" applyAlignment="1">
      <alignment horizontal="center" vertical="center"/>
    </xf>
    <xf numFmtId="0" fontId="58" fillId="0" borderId="16" xfId="245" applyFont="1" applyFill="1" applyBorder="1" applyAlignment="1">
      <alignment horizontal="center"/>
    </xf>
    <xf numFmtId="0" fontId="58" fillId="0" borderId="14" xfId="245" applyFont="1" applyFill="1" applyBorder="1" applyAlignment="1">
      <alignment horizontal="center"/>
    </xf>
    <xf numFmtId="0" fontId="58" fillId="0" borderId="32" xfId="245" applyFont="1" applyFill="1" applyBorder="1" applyAlignment="1">
      <alignment horizontal="center"/>
    </xf>
    <xf numFmtId="0" fontId="58" fillId="0" borderId="21" xfId="245" applyFont="1" applyFill="1" applyBorder="1" applyAlignment="1">
      <alignment horizontal="center"/>
    </xf>
    <xf numFmtId="0" fontId="58" fillId="0" borderId="39" xfId="245" applyFont="1" applyFill="1" applyBorder="1" applyAlignment="1">
      <alignment horizontal="center"/>
    </xf>
    <xf numFmtId="0" fontId="58" fillId="0" borderId="36" xfId="245" applyFont="1" applyFill="1" applyBorder="1" applyAlignment="1">
      <alignment horizontal="center"/>
    </xf>
    <xf numFmtId="0" fontId="58" fillId="0" borderId="44" xfId="245" applyFont="1" applyFill="1" applyBorder="1" applyAlignment="1">
      <alignment horizontal="center"/>
    </xf>
    <xf numFmtId="0" fontId="58" fillId="0" borderId="43" xfId="245" applyFont="1" applyFill="1" applyBorder="1" applyAlignment="1">
      <alignment horizontal="center"/>
    </xf>
    <xf numFmtId="0" fontId="66" fillId="0" borderId="0" xfId="245" applyFont="1" applyFill="1"/>
    <xf numFmtId="0" fontId="58" fillId="0" borderId="12" xfId="245" applyFont="1" applyFill="1" applyBorder="1" applyAlignment="1">
      <alignment horizontal="center"/>
    </xf>
    <xf numFmtId="0" fontId="58" fillId="0" borderId="5" xfId="245" applyFont="1" applyFill="1" applyBorder="1" applyAlignment="1">
      <alignment horizontal="left"/>
    </xf>
    <xf numFmtId="3" fontId="58" fillId="0" borderId="12" xfId="245" applyNumberFormat="1" applyFont="1" applyFill="1" applyBorder="1" applyAlignment="1">
      <alignment horizontal="right"/>
    </xf>
    <xf numFmtId="3" fontId="58" fillId="0" borderId="11" xfId="245" applyNumberFormat="1" applyFont="1" applyFill="1" applyBorder="1" applyAlignment="1">
      <alignment horizontal="right"/>
    </xf>
    <xf numFmtId="173" fontId="58" fillId="0" borderId="125" xfId="245" applyNumberFormat="1" applyFont="1" applyFill="1" applyBorder="1" applyAlignment="1">
      <alignment horizontal="right"/>
    </xf>
    <xf numFmtId="173" fontId="58" fillId="0" borderId="51" xfId="245" applyNumberFormat="1" applyFont="1" applyFill="1" applyBorder="1" applyAlignment="1">
      <alignment horizontal="right"/>
    </xf>
    <xf numFmtId="0" fontId="59" fillId="0" borderId="5" xfId="245" applyFont="1" applyFill="1" applyBorder="1" applyAlignment="1">
      <alignment horizontal="left" vertical="top" wrapText="1"/>
    </xf>
    <xf numFmtId="3" fontId="58" fillId="0" borderId="12" xfId="245" applyNumberFormat="1" applyFont="1" applyFill="1" applyBorder="1"/>
    <xf numFmtId="3" fontId="58" fillId="0" borderId="11" xfId="245" applyNumberFormat="1" applyFont="1" applyFill="1" applyBorder="1"/>
    <xf numFmtId="49" fontId="58" fillId="0" borderId="27" xfId="245" applyNumberFormat="1" applyFont="1" applyFill="1" applyBorder="1" applyAlignment="1">
      <alignment horizontal="center"/>
    </xf>
    <xf numFmtId="49" fontId="59" fillId="0" borderId="33" xfId="245" applyNumberFormat="1" applyFont="1" applyFill="1" applyBorder="1" applyAlignment="1">
      <alignment horizontal="left" vertical="top" wrapText="1"/>
    </xf>
    <xf numFmtId="3" fontId="58" fillId="0" borderId="27" xfId="245" applyNumberFormat="1" applyFont="1" applyFill="1" applyBorder="1"/>
    <xf numFmtId="3" fontId="58" fillId="0" borderId="28" xfId="245" applyNumberFormat="1" applyFont="1" applyFill="1" applyBorder="1"/>
    <xf numFmtId="173" fontId="58" fillId="0" borderId="126" xfId="245" applyNumberFormat="1" applyFont="1" applyFill="1" applyBorder="1" applyAlignment="1">
      <alignment horizontal="right"/>
    </xf>
    <xf numFmtId="173" fontId="58" fillId="0" borderId="54" xfId="245" applyNumberFormat="1" applyFont="1" applyFill="1" applyBorder="1" applyAlignment="1">
      <alignment horizontal="right"/>
    </xf>
    <xf numFmtId="3" fontId="58" fillId="0" borderId="0" xfId="245" applyNumberFormat="1" applyFont="1" applyFill="1"/>
    <xf numFmtId="0" fontId="151" fillId="0" borderId="37" xfId="32" applyFont="1" applyFill="1" applyBorder="1" applyAlignment="1">
      <alignment horizontal="left" vertical="center" wrapText="1"/>
    </xf>
    <xf numFmtId="0" fontId="151" fillId="0" borderId="12" xfId="846" applyFont="1" applyFill="1" applyBorder="1" applyAlignment="1" applyProtection="1">
      <alignment vertical="center" wrapText="1"/>
      <protection locked="0"/>
    </xf>
    <xf numFmtId="3" fontId="151" fillId="0" borderId="11" xfId="846" applyNumberFormat="1" applyFont="1" applyFill="1" applyBorder="1" applyAlignment="1" applyProtection="1">
      <alignment horizontal="right" vertical="center"/>
      <protection locked="0"/>
    </xf>
    <xf numFmtId="0" fontId="151" fillId="0" borderId="12" xfId="245" applyFont="1" applyFill="1" applyBorder="1" applyAlignment="1" applyProtection="1">
      <alignment horizontal="left" vertical="center" wrapText="1" shrinkToFit="1"/>
      <protection locked="0"/>
    </xf>
    <xf numFmtId="0" fontId="151" fillId="0" borderId="12" xfId="245" applyFont="1" applyFill="1" applyBorder="1" applyAlignment="1" applyProtection="1">
      <alignment vertical="center" wrapText="1" shrinkToFit="1"/>
      <protection locked="0"/>
    </xf>
    <xf numFmtId="0" fontId="62" fillId="0" borderId="0" xfId="245" applyFont="1" applyFill="1" applyAlignment="1">
      <alignment horizontal="right"/>
    </xf>
    <xf numFmtId="0" fontId="70" fillId="0" borderId="0" xfId="3" applyFont="1" applyFill="1" applyAlignment="1">
      <alignment horizontal="center"/>
    </xf>
    <xf numFmtId="0" fontId="67" fillId="0" borderId="29" xfId="3" applyFont="1" applyFill="1" applyBorder="1" applyAlignment="1">
      <alignment horizontal="center" vertical="center" wrapText="1"/>
    </xf>
    <xf numFmtId="0" fontId="66" fillId="0" borderId="0" xfId="3" applyFont="1" applyFill="1"/>
    <xf numFmtId="0" fontId="58" fillId="0" borderId="45" xfId="3" applyFont="1" applyFill="1" applyBorder="1" applyAlignment="1">
      <alignment horizontal="center"/>
    </xf>
    <xf numFmtId="0" fontId="58" fillId="0" borderId="46" xfId="3" applyFont="1" applyFill="1" applyBorder="1" applyAlignment="1"/>
    <xf numFmtId="14" fontId="71" fillId="0" borderId="45" xfId="3" applyNumberFormat="1" applyFont="1" applyFill="1" applyBorder="1" applyAlignment="1">
      <alignment horizontal="center"/>
    </xf>
    <xf numFmtId="0" fontId="71" fillId="0" borderId="12" xfId="3" applyFont="1" applyFill="1" applyBorder="1" applyAlignment="1">
      <alignment horizontal="center"/>
    </xf>
    <xf numFmtId="0" fontId="58" fillId="0" borderId="46" xfId="3" applyFont="1" applyFill="1" applyBorder="1" applyAlignment="1">
      <alignment wrapText="1"/>
    </xf>
    <xf numFmtId="0" fontId="58" fillId="0" borderId="30" xfId="3" applyFont="1" applyFill="1" applyBorder="1" applyAlignment="1">
      <alignment horizontal="center" vertical="center"/>
    </xf>
    <xf numFmtId="0" fontId="58" fillId="0" borderId="34" xfId="3" applyFont="1" applyFill="1" applyBorder="1" applyAlignment="1">
      <alignment vertical="top"/>
    </xf>
    <xf numFmtId="0" fontId="58" fillId="0" borderId="30" xfId="3" applyFont="1" applyFill="1" applyBorder="1" applyAlignment="1">
      <alignment horizontal="center"/>
    </xf>
    <xf numFmtId="0" fontId="58" fillId="0" borderId="27" xfId="3" applyFont="1" applyFill="1" applyBorder="1" applyAlignment="1">
      <alignment horizontal="center"/>
    </xf>
    <xf numFmtId="0" fontId="58" fillId="0" borderId="29" xfId="3" applyFont="1" applyFill="1" applyBorder="1" applyAlignment="1">
      <alignment horizontal="center"/>
    </xf>
    <xf numFmtId="0" fontId="58" fillId="0" borderId="35" xfId="3" applyFont="1" applyFill="1" applyBorder="1" applyAlignment="1"/>
    <xf numFmtId="0" fontId="58" fillId="0" borderId="0" xfId="3" applyFont="1" applyFill="1" applyAlignment="1">
      <alignment horizontal="center"/>
    </xf>
    <xf numFmtId="0" fontId="58" fillId="0" borderId="12" xfId="3" applyFont="1" applyFill="1" applyBorder="1" applyAlignment="1">
      <alignment vertical="center"/>
    </xf>
    <xf numFmtId="0" fontId="71" fillId="0" borderId="113" xfId="3" applyFont="1" applyFill="1" applyBorder="1" applyAlignment="1">
      <alignment horizontal="center"/>
    </xf>
    <xf numFmtId="0" fontId="58" fillId="0" borderId="34" xfId="3" applyFont="1" applyFill="1" applyBorder="1" applyAlignment="1"/>
    <xf numFmtId="0" fontId="58" fillId="0" borderId="30" xfId="3" applyFont="1" applyFill="1" applyBorder="1"/>
    <xf numFmtId="3" fontId="71" fillId="0" borderId="28" xfId="3" applyNumberFormat="1" applyFont="1" applyFill="1" applyBorder="1"/>
    <xf numFmtId="0" fontId="67" fillId="0" borderId="40" xfId="3" applyFont="1" applyFill="1" applyBorder="1" applyAlignment="1">
      <alignment horizontal="center" wrapText="1"/>
    </xf>
    <xf numFmtId="0" fontId="62" fillId="0" borderId="13" xfId="3" applyFont="1" applyFill="1" applyBorder="1" applyAlignment="1">
      <alignment horizontal="left"/>
    </xf>
    <xf numFmtId="0" fontId="58" fillId="0" borderId="40" xfId="3" applyFont="1" applyFill="1" applyBorder="1"/>
    <xf numFmtId="3" fontId="71" fillId="0" borderId="18" xfId="3" applyNumberFormat="1" applyFont="1" applyFill="1" applyBorder="1"/>
    <xf numFmtId="3" fontId="71" fillId="0" borderId="108" xfId="3" applyNumberFormat="1" applyFont="1" applyFill="1" applyBorder="1"/>
    <xf numFmtId="3" fontId="71" fillId="0" borderId="18" xfId="3" applyNumberFormat="1" applyFont="1" applyFill="1" applyBorder="1" applyAlignment="1">
      <alignment horizontal="right"/>
    </xf>
    <xf numFmtId="3" fontId="71" fillId="0" borderId="41" xfId="3" applyNumberFormat="1" applyFont="1" applyFill="1" applyBorder="1"/>
    <xf numFmtId="3" fontId="58" fillId="0" borderId="0" xfId="3" applyNumberFormat="1" applyFont="1" applyFill="1" applyAlignment="1">
      <alignment horizontal="center"/>
    </xf>
    <xf numFmtId="43" fontId="58" fillId="0" borderId="0" xfId="3036" applyFont="1" applyFill="1"/>
    <xf numFmtId="166" fontId="58" fillId="0" borderId="0" xfId="3" applyNumberFormat="1" applyFont="1" applyFill="1"/>
    <xf numFmtId="3" fontId="58" fillId="0" borderId="0" xfId="3036" applyNumberFormat="1" applyFont="1" applyFill="1"/>
    <xf numFmtId="43" fontId="58" fillId="0" borderId="0" xfId="1" applyFont="1" applyFill="1" applyBorder="1"/>
    <xf numFmtId="0" fontId="225" fillId="0" borderId="0" xfId="5171" applyFont="1" applyFill="1" applyAlignment="1">
      <alignment horizontal="center" vertical="center"/>
    </xf>
    <xf numFmtId="0" fontId="151" fillId="0" borderId="0" xfId="5171" applyFont="1" applyFill="1"/>
    <xf numFmtId="0" fontId="151" fillId="0" borderId="0" xfId="5171" applyFont="1" applyFill="1" applyAlignment="1">
      <alignment wrapText="1"/>
    </xf>
    <xf numFmtId="0" fontId="151" fillId="0" borderId="0" xfId="5171" applyFont="1" applyFill="1" applyAlignment="1">
      <alignment horizontal="center" wrapText="1"/>
    </xf>
    <xf numFmtId="0" fontId="82" fillId="0" borderId="0" xfId="5171" applyFont="1" applyFill="1"/>
    <xf numFmtId="3" fontId="151" fillId="0" borderId="0" xfId="5171" applyNumberFormat="1" applyFont="1" applyFill="1"/>
    <xf numFmtId="3" fontId="237" fillId="0" borderId="0" xfId="5171" applyNumberFormat="1" applyFont="1" applyFill="1"/>
    <xf numFmtId="0" fontId="82" fillId="0" borderId="0" xfId="5171" applyFont="1" applyFill="1" applyAlignment="1">
      <alignment horizontal="right"/>
    </xf>
    <xf numFmtId="0" fontId="82" fillId="0" borderId="138" xfId="5171" applyFont="1" applyFill="1" applyBorder="1" applyAlignment="1">
      <alignment horizontal="center" vertical="center" wrapText="1"/>
    </xf>
    <xf numFmtId="0" fontId="222" fillId="0" borderId="139" xfId="5171" applyFont="1" applyFill="1" applyBorder="1" applyAlignment="1">
      <alignment horizontal="center" vertical="center"/>
    </xf>
    <xf numFmtId="0" fontId="82" fillId="0" borderId="140" xfId="5171" applyFont="1" applyFill="1" applyBorder="1" applyAlignment="1">
      <alignment horizontal="center"/>
    </xf>
    <xf numFmtId="0" fontId="82" fillId="0" borderId="141" xfId="5171" applyFont="1" applyFill="1" applyBorder="1" applyAlignment="1">
      <alignment horizontal="center" vertical="center" wrapText="1"/>
    </xf>
    <xf numFmtId="0" fontId="225" fillId="0" borderId="129" xfId="5171" applyFont="1" applyFill="1" applyBorder="1" applyAlignment="1">
      <alignment horizontal="center" vertical="center" wrapText="1"/>
    </xf>
    <xf numFmtId="0" fontId="151" fillId="0" borderId="142" xfId="5171" applyFont="1" applyFill="1" applyBorder="1" applyAlignment="1">
      <alignment horizontal="center" vertical="center" wrapText="1"/>
    </xf>
    <xf numFmtId="0" fontId="82" fillId="0" borderId="129" xfId="5171" applyFont="1" applyFill="1" applyBorder="1" applyAlignment="1">
      <alignment wrapText="1"/>
    </xf>
    <xf numFmtId="0" fontId="82" fillId="0" borderId="143" xfId="5171" applyFont="1" applyFill="1" applyBorder="1" applyAlignment="1">
      <alignment horizontal="center" wrapText="1"/>
    </xf>
    <xf numFmtId="3" fontId="82" fillId="0" borderId="22" xfId="5171" applyNumberFormat="1" applyFont="1" applyFill="1" applyBorder="1"/>
    <xf numFmtId="3" fontId="151" fillId="0" borderId="3" xfId="5171" applyNumberFormat="1" applyFont="1" applyFill="1" applyBorder="1"/>
    <xf numFmtId="0" fontId="225" fillId="0" borderId="12" xfId="245" applyFont="1" applyFill="1" applyBorder="1" applyAlignment="1">
      <alignment horizontal="center" vertical="center"/>
    </xf>
    <xf numFmtId="0" fontId="151" fillId="0" borderId="5" xfId="245" applyFont="1" applyFill="1" applyBorder="1" applyAlignment="1">
      <alignment horizontal="center" vertical="center"/>
    </xf>
    <xf numFmtId="0" fontId="151" fillId="0" borderId="4" xfId="245" applyFont="1" applyFill="1" applyBorder="1" applyAlignment="1">
      <alignment horizontal="center" vertical="center" wrapText="1"/>
    </xf>
    <xf numFmtId="3" fontId="71" fillId="0" borderId="3" xfId="14" applyNumberFormat="1" applyFont="1" applyFill="1" applyBorder="1" applyAlignment="1">
      <alignment vertical="center"/>
    </xf>
    <xf numFmtId="3" fontId="71" fillId="0" borderId="11" xfId="14" applyNumberFormat="1" applyFont="1" applyFill="1" applyBorder="1" applyAlignment="1">
      <alignment vertical="center"/>
    </xf>
    <xf numFmtId="0" fontId="225" fillId="0" borderId="12" xfId="245" applyFont="1" applyFill="1" applyBorder="1" applyAlignment="1">
      <alignment vertical="center" wrapText="1"/>
    </xf>
    <xf numFmtId="0" fontId="225" fillId="0" borderId="4" xfId="245" applyFont="1" applyFill="1" applyBorder="1" applyAlignment="1">
      <alignment horizontal="center" vertical="center" wrapText="1"/>
    </xf>
    <xf numFmtId="0" fontId="151" fillId="0" borderId="11" xfId="14" applyFont="1" applyFill="1" applyBorder="1" applyAlignment="1">
      <alignment vertical="center"/>
    </xf>
    <xf numFmtId="0" fontId="151" fillId="0" borderId="117" xfId="245" applyFont="1" applyFill="1" applyBorder="1" applyAlignment="1">
      <alignment horizontal="center" vertical="center" wrapText="1"/>
    </xf>
    <xf numFmtId="0" fontId="151" fillId="0" borderId="4" xfId="32" applyFont="1" applyFill="1" applyBorder="1" applyAlignment="1">
      <alignment horizontal="center" vertical="center" wrapText="1"/>
    </xf>
    <xf numFmtId="0" fontId="225" fillId="0" borderId="4" xfId="245" applyNumberFormat="1" applyFont="1" applyFill="1" applyBorder="1" applyAlignment="1">
      <alignment horizontal="center" vertical="center" wrapText="1"/>
    </xf>
    <xf numFmtId="0" fontId="151" fillId="0" borderId="4" xfId="245" applyNumberFormat="1" applyFont="1" applyFill="1" applyBorder="1" applyAlignment="1">
      <alignment horizontal="center" vertical="center" wrapText="1"/>
    </xf>
    <xf numFmtId="0" fontId="151" fillId="0" borderId="10" xfId="32" applyFont="1" applyFill="1" applyBorder="1" applyAlignment="1">
      <alignment horizontal="center" vertical="center" wrapText="1"/>
    </xf>
    <xf numFmtId="0" fontId="151" fillId="0" borderId="4" xfId="245" applyFont="1" applyFill="1" applyBorder="1" applyAlignment="1">
      <alignment horizontal="center" vertical="center" wrapText="1" shrinkToFit="1"/>
    </xf>
    <xf numFmtId="0" fontId="151" fillId="0" borderId="3" xfId="32" applyFont="1" applyFill="1" applyBorder="1" applyAlignment="1">
      <alignment horizontal="center" vertical="center" wrapText="1"/>
    </xf>
    <xf numFmtId="0" fontId="225" fillId="0" borderId="3" xfId="245" applyFont="1" applyFill="1" applyBorder="1" applyAlignment="1">
      <alignment horizontal="center" vertical="center" wrapText="1"/>
    </xf>
    <xf numFmtId="0" fontId="225" fillId="79" borderId="12" xfId="245" applyFont="1" applyFill="1" applyBorder="1" applyAlignment="1">
      <alignment horizontal="center" vertical="center"/>
    </xf>
    <xf numFmtId="0" fontId="151" fillId="0" borderId="5" xfId="245" applyFont="1" applyFill="1" applyBorder="1" applyAlignment="1" applyProtection="1">
      <alignment horizontal="center" vertical="center"/>
      <protection locked="0"/>
    </xf>
    <xf numFmtId="0" fontId="151" fillId="3" borderId="3" xfId="846" applyFont="1" applyFill="1" applyBorder="1" applyAlignment="1" applyProtection="1">
      <alignment horizontal="center" vertical="center" wrapText="1"/>
      <protection locked="0"/>
    </xf>
    <xf numFmtId="3" fontId="71" fillId="0" borderId="11" xfId="14" applyNumberFormat="1" applyFont="1" applyFill="1" applyBorder="1" applyAlignment="1" applyProtection="1">
      <alignment vertical="center"/>
      <protection locked="0"/>
    </xf>
    <xf numFmtId="0" fontId="71" fillId="0" borderId="12" xfId="245" applyFont="1" applyFill="1" applyBorder="1" applyAlignment="1" applyProtection="1">
      <alignment horizontal="left" vertical="center" wrapText="1"/>
      <protection locked="0"/>
    </xf>
    <xf numFmtId="0" fontId="71" fillId="0" borderId="3" xfId="245" applyFont="1" applyFill="1" applyBorder="1" applyAlignment="1" applyProtection="1">
      <alignment horizontal="center" vertical="center" wrapText="1"/>
      <protection locked="0"/>
    </xf>
    <xf numFmtId="0" fontId="151" fillId="3" borderId="3" xfId="245" applyFont="1" applyFill="1" applyBorder="1" applyAlignment="1" applyProtection="1">
      <alignment horizontal="center" vertical="center" wrapText="1"/>
      <protection locked="0"/>
    </xf>
    <xf numFmtId="0" fontId="71" fillId="0" borderId="12" xfId="245" applyFont="1" applyFill="1" applyBorder="1" applyAlignment="1" applyProtection="1">
      <alignment vertical="center" wrapText="1"/>
      <protection locked="0"/>
    </xf>
    <xf numFmtId="3" fontId="151" fillId="0" borderId="11" xfId="14" applyNumberFormat="1" applyFont="1" applyFill="1" applyBorder="1" applyAlignment="1" applyProtection="1">
      <alignment vertical="center"/>
      <protection locked="0"/>
    </xf>
    <xf numFmtId="0" fontId="151" fillId="0" borderId="3" xfId="245" applyFont="1" applyFill="1" applyBorder="1" applyAlignment="1" applyProtection="1">
      <alignment horizontal="center" vertical="center" wrapText="1" shrinkToFit="1"/>
      <protection locked="0"/>
    </xf>
    <xf numFmtId="3" fontId="151" fillId="0" borderId="11" xfId="245" applyNumberFormat="1" applyFont="1" applyFill="1" applyBorder="1" applyAlignment="1" applyProtection="1">
      <alignment vertical="center"/>
      <protection locked="0"/>
    </xf>
    <xf numFmtId="175" fontId="71" fillId="0" borderId="3" xfId="245" applyNumberFormat="1" applyFont="1" applyFill="1" applyBorder="1" applyAlignment="1" applyProtection="1">
      <alignment horizontal="center" vertical="center" wrapText="1"/>
      <protection locked="0"/>
    </xf>
    <xf numFmtId="175" fontId="71" fillId="0" borderId="3" xfId="14" applyNumberFormat="1" applyFont="1" applyFill="1" applyBorder="1" applyAlignment="1" applyProtection="1">
      <alignment horizontal="center" vertical="center" wrapText="1"/>
      <protection locked="0"/>
    </xf>
    <xf numFmtId="3" fontId="71" fillId="0" borderId="11" xfId="245" applyNumberFormat="1" applyFont="1" applyFill="1" applyBorder="1" applyAlignment="1" applyProtection="1">
      <alignment vertical="center"/>
      <protection locked="0"/>
    </xf>
    <xf numFmtId="0" fontId="71" fillId="0" borderId="3" xfId="245" applyFont="1" applyFill="1" applyBorder="1" applyAlignment="1" applyProtection="1">
      <alignment horizontal="center" vertical="center" wrapText="1" shrinkToFit="1"/>
      <protection locked="0"/>
    </xf>
    <xf numFmtId="175" fontId="71" fillId="0" borderId="3" xfId="245" applyNumberFormat="1" applyFont="1" applyFill="1" applyBorder="1" applyAlignment="1" applyProtection="1">
      <alignment horizontal="center" vertical="center" wrapText="1" shrinkToFit="1"/>
      <protection locked="0"/>
    </xf>
    <xf numFmtId="0" fontId="151" fillId="79" borderId="12" xfId="245" applyFont="1" applyFill="1" applyBorder="1" applyAlignment="1">
      <alignment vertical="center" wrapText="1"/>
    </xf>
    <xf numFmtId="0" fontId="151" fillId="79" borderId="4" xfId="245" applyFont="1" applyFill="1" applyBorder="1" applyAlignment="1">
      <alignment horizontal="center" vertical="center" wrapText="1"/>
    </xf>
    <xf numFmtId="3" fontId="82" fillId="79" borderId="3" xfId="245" applyNumberFormat="1" applyFont="1" applyFill="1" applyBorder="1" applyAlignment="1">
      <alignment horizontal="right" vertical="center" wrapText="1"/>
    </xf>
    <xf numFmtId="3" fontId="82" fillId="79" borderId="11" xfId="245" applyNumberFormat="1" applyFont="1" applyFill="1" applyBorder="1" applyAlignment="1">
      <alignment horizontal="right" vertical="center" wrapText="1"/>
    </xf>
    <xf numFmtId="3" fontId="82" fillId="79" borderId="11" xfId="245" applyNumberFormat="1" applyFont="1" applyFill="1" applyBorder="1" applyAlignment="1">
      <alignment vertical="center"/>
    </xf>
    <xf numFmtId="3" fontId="70" fillId="79" borderId="3" xfId="14" applyNumberFormat="1" applyFont="1" applyFill="1" applyBorder="1" applyAlignment="1">
      <alignment vertical="center"/>
    </xf>
    <xf numFmtId="0" fontId="225" fillId="0" borderId="130" xfId="5171" applyFont="1" applyFill="1" applyBorder="1" applyAlignment="1">
      <alignment horizontal="center" vertical="center"/>
    </xf>
    <xf numFmtId="0" fontId="151" fillId="0" borderId="144" xfId="5171" applyFont="1" applyFill="1" applyBorder="1"/>
    <xf numFmtId="0" fontId="82" fillId="0" borderId="130" xfId="5171" applyFont="1" applyFill="1" applyBorder="1" applyAlignment="1">
      <alignment wrapText="1"/>
    </xf>
    <xf numFmtId="0" fontId="82" fillId="0" borderId="145" xfId="5171" applyFont="1" applyFill="1" applyBorder="1" applyAlignment="1">
      <alignment horizontal="center" wrapText="1"/>
    </xf>
    <xf numFmtId="0" fontId="225" fillId="0" borderId="0" xfId="245" applyFont="1" applyFill="1" applyAlignment="1">
      <alignment horizontal="center" vertical="center" wrapText="1"/>
    </xf>
    <xf numFmtId="0" fontId="225" fillId="0" borderId="0" xfId="245" applyFont="1" applyFill="1" applyAlignment="1">
      <alignment horizontal="left" vertical="center" wrapText="1"/>
    </xf>
    <xf numFmtId="0" fontId="205" fillId="80" borderId="0" xfId="29" applyFont="1" applyFill="1" applyBorder="1"/>
    <xf numFmtId="0" fontId="71" fillId="80" borderId="0" xfId="29" applyFont="1" applyFill="1" applyBorder="1"/>
    <xf numFmtId="0" fontId="71" fillId="2" borderId="0" xfId="29" applyFont="1" applyFill="1" applyBorder="1"/>
    <xf numFmtId="3" fontId="71" fillId="2" borderId="0" xfId="29" applyNumberFormat="1" applyFont="1" applyFill="1" applyBorder="1" applyAlignment="1">
      <alignment wrapText="1"/>
    </xf>
    <xf numFmtId="3" fontId="58" fillId="2" borderId="0" xfId="30" applyNumberFormat="1" applyFont="1" applyFill="1" applyBorder="1" applyAlignment="1">
      <alignment horizontal="left" wrapText="1"/>
    </xf>
    <xf numFmtId="43" fontId="71" fillId="80" borderId="0" xfId="1" applyFont="1" applyFill="1" applyBorder="1"/>
    <xf numFmtId="175" fontId="70" fillId="0" borderId="0" xfId="29" applyNumberFormat="1" applyFont="1" applyFill="1" applyBorder="1"/>
    <xf numFmtId="0" fontId="76" fillId="0" borderId="46" xfId="3" applyFont="1" applyBorder="1" applyAlignment="1">
      <alignment wrapText="1"/>
    </xf>
    <xf numFmtId="0" fontId="58" fillId="0" borderId="131" xfId="3" applyFont="1" applyFill="1" applyBorder="1" applyAlignment="1">
      <alignment horizontal="center"/>
    </xf>
    <xf numFmtId="3" fontId="71" fillId="0" borderId="146" xfId="3" applyNumberFormat="1" applyFont="1" applyFill="1" applyBorder="1"/>
    <xf numFmtId="0" fontId="105" fillId="0" borderId="11" xfId="245" applyFont="1" applyFill="1" applyBorder="1" applyAlignment="1">
      <alignment horizontal="center" vertical="center" wrapText="1"/>
    </xf>
    <xf numFmtId="0" fontId="151" fillId="0" borderId="11" xfId="245" applyFont="1" applyFill="1" applyBorder="1" applyAlignment="1">
      <alignment horizontal="center" vertical="center" wrapText="1"/>
    </xf>
    <xf numFmtId="0" fontId="151" fillId="0" borderId="11" xfId="846" applyFont="1" applyFill="1" applyBorder="1" applyAlignment="1" applyProtection="1">
      <alignment horizontal="center" vertical="center" wrapText="1"/>
      <protection locked="0"/>
    </xf>
    <xf numFmtId="3" fontId="151" fillId="3" borderId="3" xfId="32" applyNumberFormat="1" applyFont="1" applyFill="1" applyBorder="1" applyAlignment="1" applyProtection="1">
      <alignment vertical="center" wrapText="1"/>
      <protection locked="0"/>
    </xf>
    <xf numFmtId="0" fontId="151" fillId="0" borderId="11" xfId="245" applyFont="1" applyFill="1" applyBorder="1" applyAlignment="1" applyProtection="1">
      <alignment horizontal="center" vertical="center" wrapText="1"/>
      <protection locked="0"/>
    </xf>
    <xf numFmtId="0" fontId="71" fillId="0" borderId="11" xfId="245" applyFont="1" applyFill="1" applyBorder="1" applyAlignment="1" applyProtection="1">
      <alignment horizontal="center" vertical="center" wrapText="1"/>
      <protection locked="0"/>
    </xf>
    <xf numFmtId="0" fontId="151" fillId="0" borderId="0" xfId="245" applyFont="1" applyFill="1" applyAlignment="1" applyProtection="1">
      <alignment vertical="center"/>
      <protection locked="0"/>
    </xf>
    <xf numFmtId="0" fontId="151" fillId="0" borderId="0" xfId="14" applyFont="1" applyFill="1" applyBorder="1" applyAlignment="1" applyProtection="1">
      <alignment vertical="center"/>
      <protection locked="0"/>
    </xf>
    <xf numFmtId="0" fontId="151" fillId="0" borderId="11" xfId="245" applyNumberFormat="1" applyFont="1" applyFill="1" applyBorder="1" applyAlignment="1" applyProtection="1">
      <alignment horizontal="center" vertical="center" wrapText="1"/>
      <protection locked="0"/>
    </xf>
    <xf numFmtId="1" fontId="151" fillId="0" borderId="11" xfId="245" applyNumberFormat="1" applyFont="1" applyFill="1" applyBorder="1" applyAlignment="1" applyProtection="1">
      <alignment horizontal="center" vertical="center" wrapText="1"/>
      <protection locked="0"/>
    </xf>
    <xf numFmtId="1" fontId="71" fillId="0" borderId="11" xfId="245" applyNumberFormat="1" applyFont="1" applyFill="1" applyBorder="1" applyAlignment="1" applyProtection="1">
      <alignment horizontal="center" vertical="center" wrapText="1"/>
      <protection locked="0"/>
    </xf>
    <xf numFmtId="0" fontId="151" fillId="3" borderId="3" xfId="245" applyFont="1" applyFill="1" applyBorder="1" applyAlignment="1">
      <alignment horizontal="center" vertical="center" wrapText="1"/>
    </xf>
    <xf numFmtId="0" fontId="71" fillId="0" borderId="11" xfId="245" applyNumberFormat="1" applyFont="1" applyFill="1" applyBorder="1" applyAlignment="1" applyProtection="1">
      <alignment horizontal="center" vertical="center" wrapText="1"/>
      <protection locked="0"/>
    </xf>
    <xf numFmtId="0" fontId="58" fillId="0" borderId="3" xfId="245" applyFont="1" applyFill="1" applyBorder="1" applyAlignment="1" applyProtection="1">
      <alignment horizontal="center" vertical="center" wrapText="1"/>
      <protection locked="0"/>
    </xf>
    <xf numFmtId="0" fontId="58" fillId="0" borderId="46" xfId="3" applyFont="1" applyFill="1" applyBorder="1" applyAlignment="1">
      <alignment vertical="center"/>
    </xf>
    <xf numFmtId="0" fontId="151" fillId="79" borderId="11" xfId="245" applyFont="1" applyFill="1" applyBorder="1" applyAlignment="1">
      <alignment horizontal="center" vertical="center" wrapText="1"/>
    </xf>
    <xf numFmtId="0" fontId="151" fillId="0" borderId="3" xfId="14" applyFont="1" applyFill="1" applyBorder="1" applyAlignment="1">
      <alignment horizontal="center" vertical="center"/>
    </xf>
    <xf numFmtId="0" fontId="236" fillId="0" borderId="11" xfId="14" applyFont="1" applyFill="1" applyBorder="1" applyAlignment="1">
      <alignment vertical="center"/>
    </xf>
    <xf numFmtId="49" fontId="151" fillId="0" borderId="11" xfId="245" applyNumberFormat="1" applyFont="1" applyFill="1" applyBorder="1" applyAlignment="1">
      <alignment horizontal="center" vertical="center" wrapText="1"/>
    </xf>
    <xf numFmtId="0" fontId="151" fillId="79" borderId="125" xfId="245" applyFont="1" applyFill="1" applyBorder="1" applyAlignment="1" applyProtection="1">
      <alignment horizontal="center" vertical="center"/>
      <protection locked="0"/>
    </xf>
    <xf numFmtId="0" fontId="82" fillId="0" borderId="132" xfId="5171" applyFont="1" applyFill="1" applyBorder="1" applyAlignment="1">
      <alignment horizontal="center" vertical="center" wrapText="1"/>
    </xf>
    <xf numFmtId="3" fontId="82" fillId="0" borderId="24" xfId="5171" applyNumberFormat="1" applyFont="1" applyFill="1" applyBorder="1"/>
    <xf numFmtId="3" fontId="151" fillId="0" borderId="11" xfId="5171" applyNumberFormat="1" applyFont="1" applyFill="1" applyBorder="1"/>
    <xf numFmtId="3" fontId="71" fillId="0" borderId="19" xfId="5171" applyNumberFormat="1" applyFont="1" applyFill="1" applyBorder="1"/>
    <xf numFmtId="3" fontId="71" fillId="0" borderId="11" xfId="5171" applyNumberFormat="1" applyFont="1" applyFill="1" applyBorder="1"/>
    <xf numFmtId="3" fontId="71" fillId="0" borderId="28" xfId="5171" applyNumberFormat="1" applyFont="1" applyFill="1" applyBorder="1"/>
    <xf numFmtId="3" fontId="70" fillId="79" borderId="11" xfId="5171" applyNumberFormat="1" applyFont="1" applyFill="1" applyBorder="1" applyAlignment="1">
      <alignment vertical="center"/>
    </xf>
    <xf numFmtId="0" fontId="151" fillId="0" borderId="3" xfId="14" applyFont="1" applyFill="1" applyBorder="1" applyAlignment="1">
      <alignment horizontal="center" vertical="center" wrapText="1"/>
    </xf>
    <xf numFmtId="0" fontId="82" fillId="0" borderId="147" xfId="5171" applyFont="1" applyFill="1" applyBorder="1" applyAlignment="1">
      <alignment horizontal="center"/>
    </xf>
    <xf numFmtId="0" fontId="82" fillId="0" borderId="32" xfId="5171" applyFont="1" applyFill="1" applyBorder="1" applyAlignment="1">
      <alignment horizontal="center" vertical="center" wrapText="1"/>
    </xf>
    <xf numFmtId="3" fontId="71" fillId="0" borderId="0" xfId="0" applyNumberFormat="1" applyFont="1" applyBorder="1"/>
    <xf numFmtId="0" fontId="85" fillId="0" borderId="118" xfId="27" applyFont="1" applyFill="1" applyBorder="1" applyAlignment="1">
      <alignment horizontal="center" vertical="center"/>
    </xf>
    <xf numFmtId="0" fontId="222" fillId="0" borderId="118" xfId="27" applyFont="1" applyFill="1" applyBorder="1" applyAlignment="1">
      <alignment horizontal="left" vertical="top" wrapText="1"/>
    </xf>
    <xf numFmtId="0" fontId="85" fillId="0" borderId="3" xfId="27" applyFont="1" applyFill="1" applyBorder="1" applyAlignment="1">
      <alignment horizontal="center" vertical="center"/>
    </xf>
    <xf numFmtId="0" fontId="222" fillId="0" borderId="118" xfId="27" applyFont="1" applyFill="1" applyBorder="1" applyAlignment="1">
      <alignment horizontal="center" vertical="center"/>
    </xf>
    <xf numFmtId="0" fontId="222" fillId="0" borderId="118" xfId="27" applyFont="1" applyFill="1" applyBorder="1" applyAlignment="1">
      <alignment horizontal="left" vertical="center" wrapText="1"/>
    </xf>
    <xf numFmtId="0" fontId="85" fillId="0" borderId="114" xfId="27" applyFont="1" applyFill="1" applyBorder="1" applyAlignment="1">
      <alignment horizontal="center" vertical="center"/>
    </xf>
    <xf numFmtId="0" fontId="85" fillId="0" borderId="8" xfId="27" applyFont="1" applyFill="1" applyBorder="1" applyAlignment="1">
      <alignment horizontal="center" vertical="center"/>
    </xf>
    <xf numFmtId="0" fontId="85" fillId="0" borderId="7" xfId="27" applyFont="1" applyFill="1" applyBorder="1" applyAlignment="1">
      <alignment horizontal="center" vertical="center"/>
    </xf>
    <xf numFmtId="0" fontId="85" fillId="0" borderId="118" xfId="27" applyFont="1" applyFill="1" applyBorder="1" applyAlignment="1">
      <alignment horizontal="left" vertical="top" wrapText="1"/>
    </xf>
    <xf numFmtId="0" fontId="222" fillId="0" borderId="118" xfId="28" applyFont="1" applyFill="1" applyBorder="1" applyAlignment="1">
      <alignment horizontal="left" vertical="top" wrapText="1"/>
    </xf>
    <xf numFmtId="0" fontId="222" fillId="0" borderId="78" xfId="27" applyFont="1" applyFill="1" applyBorder="1" applyAlignment="1">
      <alignment horizontal="left" vertical="top" wrapText="1"/>
    </xf>
    <xf numFmtId="0" fontId="58" fillId="0" borderId="148" xfId="245" applyFont="1" applyFill="1" applyBorder="1" applyAlignment="1">
      <alignment horizontal="center"/>
    </xf>
    <xf numFmtId="0" fontId="58" fillId="0" borderId="5" xfId="549" applyFont="1" applyFill="1" applyBorder="1" applyAlignment="1">
      <alignment horizontal="right" vertical="top" wrapText="1"/>
    </xf>
    <xf numFmtId="3" fontId="58" fillId="0" borderId="3" xfId="28" applyNumberFormat="1" applyFont="1" applyFill="1" applyBorder="1" applyAlignment="1">
      <alignment horizontal="right" wrapText="1"/>
    </xf>
    <xf numFmtId="214" fontId="70" fillId="0" borderId="0" xfId="29" applyNumberFormat="1" applyFont="1" applyFill="1" applyBorder="1"/>
    <xf numFmtId="0" fontId="71" fillId="0" borderId="5" xfId="548" applyFont="1" applyFill="1" applyBorder="1" applyAlignment="1">
      <alignment horizontal="center"/>
    </xf>
    <xf numFmtId="0" fontId="222" fillId="0" borderId="121" xfId="27" applyFont="1" applyFill="1" applyBorder="1" applyAlignment="1">
      <alignment horizontal="center" vertical="center"/>
    </xf>
    <xf numFmtId="3" fontId="65" fillId="0" borderId="0" xfId="0" applyNumberFormat="1" applyFont="1" applyFill="1"/>
    <xf numFmtId="3" fontId="71" fillId="0" borderId="114" xfId="548" applyNumberFormat="1" applyFont="1" applyFill="1" applyBorder="1"/>
    <xf numFmtId="9" fontId="58" fillId="0" borderId="0" xfId="2" applyFont="1" applyFill="1"/>
    <xf numFmtId="0" fontId="237" fillId="0" borderId="12" xfId="245" applyFont="1" applyFill="1" applyBorder="1" applyAlignment="1">
      <alignment horizontal="center" vertical="center"/>
    </xf>
    <xf numFmtId="0" fontId="237" fillId="0" borderId="12" xfId="245" applyFont="1" applyFill="1" applyBorder="1" applyAlignment="1" applyProtection="1">
      <alignment horizontal="center" vertical="center"/>
      <protection locked="0"/>
    </xf>
    <xf numFmtId="175" fontId="237" fillId="0" borderId="12" xfId="245" applyNumberFormat="1" applyFont="1" applyFill="1" applyBorder="1" applyAlignment="1" applyProtection="1">
      <alignment horizontal="center" vertical="center"/>
      <protection locked="0"/>
    </xf>
    <xf numFmtId="175" fontId="243" fillId="0" borderId="12" xfId="245" applyNumberFormat="1" applyFont="1" applyFill="1" applyBorder="1" applyAlignment="1" applyProtection="1">
      <alignment horizontal="center" vertical="center"/>
      <protection locked="0"/>
    </xf>
    <xf numFmtId="0" fontId="236" fillId="0" borderId="5" xfId="245" applyFont="1" applyFill="1" applyBorder="1" applyAlignment="1" applyProtection="1">
      <alignment horizontal="center" vertical="center"/>
      <protection locked="0"/>
    </xf>
    <xf numFmtId="175" fontId="236" fillId="0" borderId="12" xfId="245" applyNumberFormat="1" applyFont="1" applyFill="1" applyBorder="1" applyAlignment="1">
      <alignment horizontal="left" vertical="center" wrapText="1"/>
    </xf>
    <xf numFmtId="175" fontId="236" fillId="0" borderId="4" xfId="245" applyNumberFormat="1" applyFont="1" applyFill="1" applyBorder="1" applyAlignment="1" applyProtection="1">
      <alignment horizontal="center" vertical="center" wrapText="1"/>
      <protection locked="0"/>
    </xf>
    <xf numFmtId="1" fontId="236" fillId="0" borderId="11" xfId="245" applyNumberFormat="1" applyFont="1" applyFill="1" applyBorder="1" applyAlignment="1" applyProtection="1">
      <alignment horizontal="center" vertical="center" wrapText="1"/>
      <protection locked="0"/>
    </xf>
    <xf numFmtId="3" fontId="236" fillId="0" borderId="4" xfId="245" applyNumberFormat="1" applyFont="1" applyFill="1" applyBorder="1" applyAlignment="1">
      <alignment horizontal="right" vertical="center" wrapText="1"/>
    </xf>
    <xf numFmtId="3" fontId="236" fillId="0" borderId="11" xfId="245" applyNumberFormat="1" applyFont="1" applyFill="1" applyBorder="1" applyAlignment="1">
      <alignment horizontal="right" vertical="center" wrapText="1"/>
    </xf>
    <xf numFmtId="0" fontId="237" fillId="79" borderId="12" xfId="245" applyFont="1" applyFill="1" applyBorder="1" applyAlignment="1">
      <alignment horizontal="center" vertical="center"/>
    </xf>
    <xf numFmtId="0" fontId="82" fillId="79" borderId="149" xfId="0" applyFont="1" applyFill="1" applyBorder="1" applyAlignment="1">
      <alignment vertical="center"/>
    </xf>
    <xf numFmtId="0" fontId="82" fillId="79" borderId="150" xfId="0" applyFont="1" applyFill="1" applyBorder="1" applyAlignment="1">
      <alignment vertical="center" wrapText="1"/>
    </xf>
    <xf numFmtId="0" fontId="82" fillId="79" borderId="3" xfId="0" applyFont="1" applyFill="1" applyBorder="1" applyAlignment="1">
      <alignment horizontal="center" vertical="center" wrapText="1"/>
    </xf>
    <xf numFmtId="0" fontId="82" fillId="79" borderId="151" xfId="0" applyFont="1" applyFill="1" applyBorder="1" applyAlignment="1">
      <alignment vertical="center" wrapText="1"/>
    </xf>
    <xf numFmtId="0" fontId="151" fillId="79" borderId="11" xfId="0" applyFont="1" applyFill="1" applyBorder="1" applyAlignment="1">
      <alignment vertical="center"/>
    </xf>
    <xf numFmtId="43" fontId="151" fillId="0" borderId="0" xfId="1" applyFont="1" applyFill="1"/>
    <xf numFmtId="43" fontId="225" fillId="0" borderId="0" xfId="1" applyFont="1" applyFill="1" applyAlignment="1">
      <alignment horizontal="center" vertical="center"/>
    </xf>
    <xf numFmtId="43" fontId="225" fillId="0" borderId="0" xfId="1" applyFont="1" applyFill="1" applyAlignment="1">
      <alignment vertical="center"/>
    </xf>
    <xf numFmtId="43" fontId="151" fillId="0" borderId="0" xfId="1" applyFont="1" applyFill="1" applyAlignment="1">
      <alignment vertical="center"/>
    </xf>
    <xf numFmtId="43" fontId="225" fillId="0" borderId="0" xfId="1" applyFont="1" applyFill="1" applyAlignment="1">
      <alignment horizontal="center" vertical="center" wrapText="1"/>
    </xf>
    <xf numFmtId="3" fontId="66" fillId="0" borderId="0" xfId="245" applyNumberFormat="1" applyFont="1" applyFill="1"/>
    <xf numFmtId="43" fontId="66" fillId="0" borderId="0" xfId="1" applyFont="1" applyFill="1"/>
    <xf numFmtId="0" fontId="82" fillId="0" borderId="152" xfId="5171" applyFont="1" applyFill="1" applyBorder="1" applyAlignment="1">
      <alignment horizontal="center" vertical="center" wrapText="1"/>
    </xf>
    <xf numFmtId="0" fontId="82" fillId="0" borderId="152" xfId="5171" applyFont="1" applyFill="1" applyBorder="1" applyAlignment="1">
      <alignment horizontal="center"/>
    </xf>
    <xf numFmtId="0" fontId="222" fillId="0" borderId="153" xfId="5171" applyFont="1" applyFill="1" applyBorder="1" applyAlignment="1">
      <alignment horizontal="center" vertical="center"/>
    </xf>
    <xf numFmtId="0" fontId="82" fillId="0" borderId="154" xfId="5171" applyFont="1" applyFill="1" applyBorder="1"/>
    <xf numFmtId="0" fontId="82" fillId="0" borderId="153" xfId="5171" applyFont="1" applyFill="1" applyBorder="1" applyAlignment="1">
      <alignment wrapText="1"/>
    </xf>
    <xf numFmtId="0" fontId="82" fillId="0" borderId="75" xfId="5171" applyFont="1" applyFill="1" applyBorder="1" applyAlignment="1">
      <alignment horizontal="center" wrapText="1"/>
    </xf>
    <xf numFmtId="0" fontId="225" fillId="0" borderId="153" xfId="0" applyFont="1" applyFill="1" applyBorder="1" applyAlignment="1">
      <alignment horizontal="center" vertical="center" wrapText="1"/>
    </xf>
    <xf numFmtId="0" fontId="151" fillId="0" borderId="154" xfId="0" applyFont="1" applyFill="1" applyBorder="1" applyAlignment="1">
      <alignment vertical="center"/>
    </xf>
    <xf numFmtId="0" fontId="82" fillId="0" borderId="153" xfId="0" applyFont="1" applyFill="1" applyBorder="1" applyAlignment="1">
      <alignment horizontal="left" vertical="center" wrapText="1"/>
    </xf>
    <xf numFmtId="0" fontId="82" fillId="0" borderId="75" xfId="0" applyFont="1" applyFill="1" applyBorder="1" applyAlignment="1">
      <alignment horizontal="center" vertical="center" wrapText="1"/>
    </xf>
    <xf numFmtId="0" fontId="82" fillId="0" borderId="155" xfId="0" applyFont="1" applyFill="1" applyBorder="1" applyAlignment="1">
      <alignment horizontal="left" vertical="center" wrapText="1"/>
    </xf>
    <xf numFmtId="3" fontId="82" fillId="0" borderId="156" xfId="0" applyNumberFormat="1" applyFont="1" applyFill="1" applyBorder="1" applyAlignment="1">
      <alignment horizontal="right" vertical="center" wrapText="1"/>
    </xf>
    <xf numFmtId="3" fontId="82" fillId="0" borderId="3" xfId="0" applyNumberFormat="1" applyFont="1" applyFill="1" applyBorder="1" applyAlignment="1">
      <alignment horizontal="right" vertical="center" wrapText="1"/>
    </xf>
    <xf numFmtId="0" fontId="151" fillId="0" borderId="0" xfId="0" applyFont="1" applyFill="1" applyAlignment="1">
      <alignment vertical="center"/>
    </xf>
    <xf numFmtId="3" fontId="82" fillId="0" borderId="11" xfId="0" applyNumberFormat="1" applyFont="1" applyFill="1" applyBorder="1" applyAlignment="1">
      <alignment horizontal="right" vertical="center" wrapText="1"/>
    </xf>
    <xf numFmtId="0" fontId="225" fillId="79" borderId="153" xfId="0" applyFont="1" applyFill="1" applyBorder="1" applyAlignment="1">
      <alignment horizontal="center" vertical="center"/>
    </xf>
    <xf numFmtId="0" fontId="82" fillId="79" borderId="154" xfId="0" applyFont="1" applyFill="1" applyBorder="1" applyAlignment="1">
      <alignment vertical="center"/>
    </xf>
    <xf numFmtId="0" fontId="82" fillId="79" borderId="153" xfId="0" applyFont="1" applyFill="1" applyBorder="1" applyAlignment="1">
      <alignment vertical="center" wrapText="1"/>
    </xf>
    <xf numFmtId="0" fontId="82" fillId="79" borderId="75" xfId="0" applyFont="1" applyFill="1" applyBorder="1" applyAlignment="1">
      <alignment horizontal="center" vertical="center" wrapText="1"/>
    </xf>
    <xf numFmtId="0" fontId="82" fillId="79" borderId="155" xfId="0" applyFont="1" applyFill="1" applyBorder="1" applyAlignment="1">
      <alignment vertical="center" wrapText="1"/>
    </xf>
    <xf numFmtId="3" fontId="82" fillId="79" borderId="157" xfId="0" applyNumberFormat="1" applyFont="1" applyFill="1" applyBorder="1" applyAlignment="1">
      <alignment vertical="center"/>
    </xf>
    <xf numFmtId="3" fontId="82" fillId="79" borderId="3" xfId="0" applyNumberFormat="1" applyFont="1" applyFill="1" applyBorder="1" applyAlignment="1">
      <alignment vertical="center"/>
    </xf>
    <xf numFmtId="0" fontId="237" fillId="0" borderId="153" xfId="0" applyFont="1" applyFill="1" applyBorder="1" applyAlignment="1">
      <alignment horizontal="center" vertical="center"/>
    </xf>
    <xf numFmtId="0" fontId="151" fillId="0" borderId="153" xfId="0" applyFont="1" applyFill="1" applyBorder="1" applyAlignment="1">
      <alignment vertical="center" wrapText="1"/>
    </xf>
    <xf numFmtId="0" fontId="151" fillId="0" borderId="75" xfId="0" applyFont="1" applyFill="1" applyBorder="1" applyAlignment="1">
      <alignment horizontal="center" vertical="center" wrapText="1"/>
    </xf>
    <xf numFmtId="0" fontId="82" fillId="0" borderId="155" xfId="0" applyFont="1" applyFill="1" applyBorder="1" applyAlignment="1">
      <alignment vertical="center" wrapText="1"/>
    </xf>
    <xf numFmtId="3" fontId="236" fillId="0" borderId="156" xfId="0" applyNumberFormat="1" applyFont="1" applyFill="1" applyBorder="1" applyAlignment="1">
      <alignment vertical="center"/>
    </xf>
    <xf numFmtId="3" fontId="236" fillId="0" borderId="3" xfId="0" applyNumberFormat="1" applyFont="1" applyFill="1" applyBorder="1" applyAlignment="1">
      <alignment vertical="center"/>
    </xf>
    <xf numFmtId="3" fontId="151" fillId="0" borderId="11" xfId="245" applyNumberFormat="1" applyFont="1" applyFill="1" applyBorder="1" applyAlignment="1">
      <alignment horizontal="right" vertical="center"/>
    </xf>
    <xf numFmtId="3" fontId="225" fillId="0" borderId="11" xfId="245" applyNumberFormat="1" applyFont="1" applyFill="1" applyBorder="1" applyAlignment="1">
      <alignment horizontal="right" vertical="center"/>
    </xf>
    <xf numFmtId="3" fontId="151" fillId="0" borderId="11" xfId="245" applyNumberFormat="1" applyFont="1" applyFill="1" applyBorder="1" applyAlignment="1">
      <alignment horizontal="right" vertical="center" wrapText="1"/>
    </xf>
    <xf numFmtId="3" fontId="225" fillId="0" borderId="11" xfId="245" applyNumberFormat="1" applyFont="1" applyFill="1" applyBorder="1" applyAlignment="1">
      <alignment vertical="center"/>
    </xf>
    <xf numFmtId="0" fontId="237" fillId="79" borderId="153" xfId="0" applyFont="1" applyFill="1" applyBorder="1" applyAlignment="1">
      <alignment horizontal="center" vertical="center"/>
    </xf>
    <xf numFmtId="0" fontId="151" fillId="79" borderId="154" xfId="0" applyFont="1" applyFill="1" applyBorder="1" applyAlignment="1">
      <alignment vertical="center"/>
    </xf>
    <xf numFmtId="0" fontId="151" fillId="79" borderId="153" xfId="0" applyFont="1" applyFill="1" applyBorder="1" applyAlignment="1">
      <alignment vertical="center" wrapText="1"/>
    </xf>
    <xf numFmtId="0" fontId="151" fillId="79" borderId="75" xfId="0" applyFont="1" applyFill="1" applyBorder="1" applyAlignment="1">
      <alignment horizontal="center" vertical="center" wrapText="1"/>
    </xf>
    <xf numFmtId="0" fontId="236" fillId="79" borderId="155" xfId="0" applyFont="1" applyFill="1" applyBorder="1" applyAlignment="1">
      <alignment vertical="center" wrapText="1"/>
    </xf>
    <xf numFmtId="3" fontId="236" fillId="79" borderId="11" xfId="0" applyNumberFormat="1" applyFont="1" applyFill="1" applyBorder="1" applyAlignment="1">
      <alignment vertical="center"/>
    </xf>
    <xf numFmtId="3" fontId="236" fillId="79" borderId="3" xfId="0" applyNumberFormat="1" applyFont="1" applyFill="1" applyBorder="1" applyAlignment="1">
      <alignment vertical="center"/>
    </xf>
    <xf numFmtId="3" fontId="151" fillId="0" borderId="11" xfId="32" applyNumberFormat="1" applyFont="1" applyFill="1" applyBorder="1" applyAlignment="1">
      <alignment horizontal="right" vertical="center" wrapText="1"/>
    </xf>
    <xf numFmtId="3" fontId="82" fillId="79" borderId="158" xfId="0" applyNumberFormat="1" applyFont="1" applyFill="1" applyBorder="1" applyAlignment="1">
      <alignment vertical="center"/>
    </xf>
    <xf numFmtId="3" fontId="82" fillId="79" borderId="11" xfId="0" applyNumberFormat="1" applyFont="1" applyFill="1" applyBorder="1" applyAlignment="1">
      <alignment vertical="center"/>
    </xf>
    <xf numFmtId="0" fontId="151" fillId="0" borderId="12" xfId="0" applyFont="1" applyFill="1" applyBorder="1" applyAlignment="1">
      <alignment vertical="center" wrapText="1"/>
    </xf>
    <xf numFmtId="0" fontId="151" fillId="0" borderId="3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vertical="center" wrapText="1"/>
    </xf>
    <xf numFmtId="3" fontId="236" fillId="0" borderId="11" xfId="0" applyNumberFormat="1" applyFont="1" applyFill="1" applyBorder="1" applyAlignment="1">
      <alignment vertical="center"/>
    </xf>
    <xf numFmtId="3" fontId="151" fillId="0" borderId="51" xfId="846" applyNumberFormat="1" applyFont="1" applyFill="1" applyBorder="1" applyAlignment="1" applyProtection="1">
      <alignment horizontal="right" vertical="center"/>
      <protection locked="0"/>
    </xf>
    <xf numFmtId="3" fontId="151" fillId="0" borderId="51" xfId="245" applyNumberFormat="1" applyFont="1" applyFill="1" applyBorder="1" applyAlignment="1" applyProtection="1">
      <alignment horizontal="right" vertical="center" wrapText="1"/>
      <protection locked="0"/>
    </xf>
    <xf numFmtId="3" fontId="151" fillId="0" borderId="51" xfId="245" applyNumberFormat="1" applyFont="1" applyFill="1" applyBorder="1" applyAlignment="1" applyProtection="1">
      <alignment horizontal="right" vertical="center"/>
      <protection locked="0"/>
    </xf>
    <xf numFmtId="0" fontId="151" fillId="0" borderId="51" xfId="2936" applyNumberFormat="1" applyFont="1" applyFill="1" applyBorder="1" applyAlignment="1" applyProtection="1">
      <alignment vertical="center"/>
      <protection locked="0"/>
    </xf>
    <xf numFmtId="3" fontId="151" fillId="0" borderId="51" xfId="801" applyNumberFormat="1" applyFont="1" applyFill="1" applyBorder="1" applyAlignment="1" applyProtection="1">
      <alignment horizontal="right" vertical="center"/>
      <protection locked="0"/>
    </xf>
    <xf numFmtId="3" fontId="151" fillId="0" borderId="51" xfId="2936" applyNumberFormat="1" applyFont="1" applyFill="1" applyBorder="1" applyAlignment="1" applyProtection="1">
      <alignment horizontal="right" vertical="center"/>
      <protection locked="0"/>
    </xf>
    <xf numFmtId="3" fontId="151" fillId="0" borderId="51" xfId="245" applyNumberFormat="1" applyFont="1" applyFill="1" applyBorder="1" applyAlignment="1" applyProtection="1">
      <alignment horizontal="center" vertical="center" wrapText="1"/>
      <protection locked="0"/>
    </xf>
    <xf numFmtId="3" fontId="151" fillId="0" borderId="51" xfId="245" applyNumberFormat="1" applyFont="1" applyFill="1" applyBorder="1" applyAlignment="1">
      <alignment horizontal="right" vertical="center" wrapText="1"/>
    </xf>
    <xf numFmtId="3" fontId="236" fillId="0" borderId="51" xfId="245" applyNumberFormat="1" applyFont="1" applyFill="1" applyBorder="1" applyAlignment="1">
      <alignment horizontal="right" vertical="center" wrapText="1"/>
    </xf>
    <xf numFmtId="3" fontId="236" fillId="0" borderId="3" xfId="245" applyNumberFormat="1" applyFont="1" applyFill="1" applyBorder="1" applyAlignment="1">
      <alignment horizontal="right" vertical="center" wrapText="1"/>
    </xf>
    <xf numFmtId="0" fontId="225" fillId="79" borderId="159" xfId="0" applyFont="1" applyFill="1" applyBorder="1" applyAlignment="1">
      <alignment horizontal="center" vertical="center"/>
    </xf>
    <xf numFmtId="0" fontId="225" fillId="79" borderId="37" xfId="0" applyFont="1" applyFill="1" applyBorder="1" applyAlignment="1">
      <alignment horizontal="center" vertical="center"/>
    </xf>
    <xf numFmtId="0" fontId="82" fillId="79" borderId="0" xfId="0" applyFont="1" applyFill="1" applyBorder="1" applyAlignment="1">
      <alignment vertical="center"/>
    </xf>
    <xf numFmtId="0" fontId="82" fillId="79" borderId="53" xfId="0" applyFont="1" applyFill="1" applyBorder="1" applyAlignment="1">
      <alignment vertical="center" wrapText="1"/>
    </xf>
    <xf numFmtId="0" fontId="82" fillId="79" borderId="7" xfId="0" applyFont="1" applyFill="1" applyBorder="1" applyAlignment="1">
      <alignment horizontal="center" vertical="center" wrapText="1"/>
    </xf>
    <xf numFmtId="0" fontId="82" fillId="79" borderId="160" xfId="0" applyFont="1" applyFill="1" applyBorder="1" applyAlignment="1">
      <alignment vertical="center" wrapText="1"/>
    </xf>
    <xf numFmtId="3" fontId="82" fillId="79" borderId="17" xfId="245" applyNumberFormat="1" applyFont="1" applyFill="1" applyBorder="1" applyAlignment="1">
      <alignment vertical="center"/>
    </xf>
    <xf numFmtId="3" fontId="82" fillId="79" borderId="7" xfId="245" applyNumberFormat="1" applyFont="1" applyFill="1" applyBorder="1" applyAlignment="1">
      <alignment vertical="center"/>
    </xf>
    <xf numFmtId="3" fontId="151" fillId="0" borderId="161" xfId="14" applyNumberFormat="1" applyFont="1" applyFill="1" applyBorder="1" applyAlignment="1">
      <alignment vertical="center"/>
    </xf>
    <xf numFmtId="0" fontId="225" fillId="79" borderId="153" xfId="5171" applyFont="1" applyFill="1" applyBorder="1" applyAlignment="1">
      <alignment horizontal="center" vertical="center"/>
    </xf>
    <xf numFmtId="0" fontId="82" fillId="79" borderId="154" xfId="5171" applyFont="1" applyFill="1" applyBorder="1" applyAlignment="1">
      <alignment horizontal="right" vertical="center" wrapText="1"/>
    </xf>
    <xf numFmtId="0" fontId="82" fillId="79" borderId="153" xfId="5171" applyFont="1" applyFill="1" applyBorder="1" applyAlignment="1">
      <alignment horizontal="left" vertical="center" wrapText="1"/>
    </xf>
    <xf numFmtId="0" fontId="82" fillId="79" borderId="75" xfId="5171" applyFont="1" applyFill="1" applyBorder="1" applyAlignment="1">
      <alignment horizontal="center" vertical="center" wrapText="1"/>
    </xf>
    <xf numFmtId="0" fontId="225" fillId="0" borderId="153" xfId="5171" applyFont="1" applyFill="1" applyBorder="1" applyAlignment="1">
      <alignment horizontal="center" vertical="center"/>
    </xf>
    <xf numFmtId="0" fontId="151" fillId="0" borderId="154" xfId="5171" applyFont="1" applyFill="1" applyBorder="1"/>
    <xf numFmtId="0" fontId="82" fillId="79" borderId="162" xfId="0" applyFont="1" applyFill="1" applyBorder="1" applyAlignment="1">
      <alignment vertical="center" wrapText="1"/>
    </xf>
    <xf numFmtId="0" fontId="82" fillId="79" borderId="163" xfId="0" applyFont="1" applyFill="1" applyBorder="1" applyAlignment="1">
      <alignment horizontal="center" vertical="center" wrapText="1"/>
    </xf>
    <xf numFmtId="0" fontId="82" fillId="79" borderId="164" xfId="0" applyFont="1" applyFill="1" applyBorder="1" applyAlignment="1">
      <alignment vertical="center" wrapText="1"/>
    </xf>
    <xf numFmtId="3" fontId="82" fillId="79" borderId="17" xfId="0" applyNumberFormat="1" applyFont="1" applyFill="1" applyBorder="1" applyAlignment="1">
      <alignment vertical="center"/>
    </xf>
    <xf numFmtId="3" fontId="82" fillId="79" borderId="7" xfId="0" applyNumberFormat="1" applyFont="1" applyFill="1" applyBorder="1" applyAlignment="1">
      <alignment vertical="center"/>
    </xf>
    <xf numFmtId="0" fontId="151" fillId="79" borderId="165" xfId="245" applyFont="1" applyFill="1" applyBorder="1" applyAlignment="1" applyProtection="1">
      <alignment horizontal="center" vertical="center"/>
      <protection locked="0"/>
    </xf>
    <xf numFmtId="0" fontId="82" fillId="0" borderId="166" xfId="5171" applyFont="1" applyFill="1" applyBorder="1" applyAlignment="1">
      <alignment horizontal="center" vertical="center" wrapText="1"/>
    </xf>
    <xf numFmtId="3" fontId="82" fillId="0" borderId="143" xfId="5171" applyNumberFormat="1" applyFont="1" applyFill="1" applyBorder="1"/>
    <xf numFmtId="3" fontId="151" fillId="0" borderId="75" xfId="5171" applyNumberFormat="1" applyFont="1" applyFill="1" applyBorder="1"/>
    <xf numFmtId="3" fontId="82" fillId="0" borderId="167" xfId="0" applyNumberFormat="1" applyFont="1" applyFill="1" applyBorder="1" applyAlignment="1">
      <alignment horizontal="right" vertical="center" wrapText="1"/>
    </xf>
    <xf numFmtId="3" fontId="82" fillId="0" borderId="74" xfId="0" applyNumberFormat="1" applyFont="1" applyFill="1" applyBorder="1" applyAlignment="1">
      <alignment horizontal="right" vertical="center" wrapText="1"/>
    </xf>
    <xf numFmtId="3" fontId="82" fillId="79" borderId="167" xfId="0" applyNumberFormat="1" applyFont="1" applyFill="1" applyBorder="1" applyAlignment="1">
      <alignment vertical="center"/>
    </xf>
    <xf numFmtId="3" fontId="236" fillId="0" borderId="167" xfId="0" applyNumberFormat="1" applyFont="1" applyFill="1" applyBorder="1" applyAlignment="1">
      <alignment vertical="center"/>
    </xf>
    <xf numFmtId="3" fontId="151" fillId="0" borderId="4" xfId="245" applyNumberFormat="1" applyFont="1" applyFill="1" applyBorder="1" applyAlignment="1">
      <alignment horizontal="right" vertical="center"/>
    </xf>
    <xf numFmtId="3" fontId="225" fillId="0" borderId="4" xfId="245" applyNumberFormat="1" applyFont="1" applyFill="1" applyBorder="1" applyAlignment="1">
      <alignment horizontal="right" vertical="center"/>
    </xf>
    <xf numFmtId="3" fontId="151" fillId="0" borderId="4" xfId="245" applyNumberFormat="1" applyFont="1" applyFill="1" applyBorder="1" applyAlignment="1">
      <alignment horizontal="right" vertical="center" wrapText="1"/>
    </xf>
    <xf numFmtId="3" fontId="225" fillId="0" borderId="4" xfId="245" applyNumberFormat="1" applyFont="1" applyFill="1" applyBorder="1" applyAlignment="1">
      <alignment vertical="center"/>
    </xf>
    <xf numFmtId="3" fontId="236" fillId="79" borderId="167" xfId="0" applyNumberFormat="1" applyFont="1" applyFill="1" applyBorder="1" applyAlignment="1">
      <alignment vertical="center"/>
    </xf>
    <xf numFmtId="3" fontId="151" fillId="0" borderId="4" xfId="32" applyNumberFormat="1" applyFont="1" applyFill="1" applyBorder="1" applyAlignment="1">
      <alignment horizontal="right" vertical="center" wrapText="1"/>
    </xf>
    <xf numFmtId="3" fontId="82" fillId="79" borderId="165" xfId="0" applyNumberFormat="1" applyFont="1" applyFill="1" applyBorder="1" applyAlignment="1">
      <alignment vertical="center"/>
    </xf>
    <xf numFmtId="3" fontId="236" fillId="0" borderId="168" xfId="0" applyNumberFormat="1" applyFont="1" applyFill="1" applyBorder="1" applyAlignment="1">
      <alignment vertical="center"/>
    </xf>
    <xf numFmtId="3" fontId="151" fillId="0" borderId="4" xfId="14" applyNumberFormat="1" applyFont="1" applyFill="1" applyBorder="1" applyAlignment="1">
      <alignment vertical="center"/>
    </xf>
    <xf numFmtId="0" fontId="151" fillId="0" borderId="4" xfId="245" applyFont="1" applyFill="1" applyBorder="1" applyAlignment="1">
      <alignment vertical="center"/>
    </xf>
    <xf numFmtId="0" fontId="151" fillId="0" borderId="125" xfId="245" applyFont="1" applyFill="1" applyBorder="1" applyAlignment="1">
      <alignment vertical="center"/>
    </xf>
    <xf numFmtId="3" fontId="82" fillId="79" borderId="49" xfId="0" applyNumberFormat="1" applyFont="1" applyFill="1" applyBorder="1" applyAlignment="1">
      <alignment vertical="center"/>
    </xf>
    <xf numFmtId="3" fontId="236" fillId="0" borderId="125" xfId="0" applyNumberFormat="1" applyFont="1" applyFill="1" applyBorder="1" applyAlignment="1">
      <alignment vertical="center"/>
    </xf>
    <xf numFmtId="3" fontId="151" fillId="0" borderId="4" xfId="846" applyNumberFormat="1" applyFont="1" applyFill="1" applyBorder="1" applyAlignment="1" applyProtection="1">
      <alignment horizontal="right" vertical="center"/>
      <protection locked="0"/>
    </xf>
    <xf numFmtId="3" fontId="151" fillId="0" borderId="4" xfId="245" applyNumberFormat="1" applyFont="1" applyFill="1" applyBorder="1" applyAlignment="1" applyProtection="1">
      <alignment horizontal="right" vertical="center" wrapText="1"/>
      <protection locked="0"/>
    </xf>
    <xf numFmtId="3" fontId="151" fillId="0" borderId="4" xfId="245" applyNumberFormat="1" applyFont="1" applyFill="1" applyBorder="1" applyAlignment="1" applyProtection="1">
      <alignment horizontal="right" vertical="center"/>
      <protection locked="0"/>
    </xf>
    <xf numFmtId="0" fontId="151" fillId="0" borderId="4" xfId="2936" applyNumberFormat="1" applyFont="1" applyFill="1" applyBorder="1" applyAlignment="1" applyProtection="1">
      <alignment vertical="center"/>
      <protection locked="0"/>
    </xf>
    <xf numFmtId="3" fontId="151" fillId="0" borderId="4" xfId="801" applyNumberFormat="1" applyFont="1" applyFill="1" applyBorder="1" applyAlignment="1" applyProtection="1">
      <alignment horizontal="right" vertical="center"/>
      <protection locked="0"/>
    </xf>
    <xf numFmtId="3" fontId="151" fillId="0" borderId="4" xfId="2936" applyNumberFormat="1" applyFont="1" applyFill="1" applyBorder="1" applyAlignment="1" applyProtection="1">
      <alignment horizontal="right" vertical="center"/>
      <protection locked="0"/>
    </xf>
    <xf numFmtId="3" fontId="151" fillId="0" borderId="4" xfId="245" applyNumberFormat="1" applyFont="1" applyFill="1" applyBorder="1" applyAlignment="1" applyProtection="1">
      <alignment horizontal="center" vertical="center" wrapText="1"/>
      <protection locked="0"/>
    </xf>
    <xf numFmtId="3" fontId="82" fillId="79" borderId="4" xfId="245" applyNumberFormat="1" applyFont="1" applyFill="1" applyBorder="1" applyAlignment="1">
      <alignment horizontal="right" vertical="center" wrapText="1"/>
    </xf>
    <xf numFmtId="3" fontId="82" fillId="79" borderId="4" xfId="245" applyNumberFormat="1" applyFont="1" applyFill="1" applyBorder="1" applyAlignment="1">
      <alignment vertical="center"/>
    </xf>
    <xf numFmtId="3" fontId="82" fillId="79" borderId="10" xfId="245" applyNumberFormat="1" applyFont="1" applyFill="1" applyBorder="1" applyAlignment="1">
      <alignment vertical="center"/>
    </xf>
    <xf numFmtId="3" fontId="70" fillId="79" borderId="4" xfId="14" applyNumberFormat="1" applyFont="1" applyFill="1" applyBorder="1" applyAlignment="1">
      <alignment vertical="center"/>
    </xf>
    <xf numFmtId="3" fontId="151" fillId="0" borderId="169" xfId="245" applyNumberFormat="1" applyFont="1" applyFill="1" applyBorder="1" applyAlignment="1">
      <alignment vertical="center"/>
    </xf>
    <xf numFmtId="0" fontId="82" fillId="0" borderId="172" xfId="5171" applyFont="1" applyFill="1" applyBorder="1" applyAlignment="1">
      <alignment horizontal="center"/>
    </xf>
    <xf numFmtId="0" fontId="82" fillId="0" borderId="173" xfId="5171" applyFont="1" applyFill="1" applyBorder="1" applyAlignment="1">
      <alignment wrapText="1"/>
    </xf>
    <xf numFmtId="0" fontId="82" fillId="0" borderId="155" xfId="5171" applyFont="1" applyFill="1" applyBorder="1" applyAlignment="1">
      <alignment wrapText="1"/>
    </xf>
    <xf numFmtId="0" fontId="82" fillId="79" borderId="155" xfId="5171" applyFont="1" applyFill="1" applyBorder="1" applyAlignment="1">
      <alignment horizontal="left" vertical="center" wrapText="1"/>
    </xf>
    <xf numFmtId="0" fontId="82" fillId="0" borderId="174" xfId="5171" applyFont="1" applyFill="1" applyBorder="1" applyAlignment="1">
      <alignment wrapText="1"/>
    </xf>
    <xf numFmtId="0" fontId="82" fillId="0" borderId="175" xfId="5171" applyFont="1" applyFill="1" applyBorder="1" applyAlignment="1">
      <alignment horizontal="center" vertical="center" wrapText="1"/>
    </xf>
    <xf numFmtId="3" fontId="82" fillId="0" borderId="176" xfId="5171" applyNumberFormat="1" applyFont="1" applyFill="1" applyBorder="1"/>
    <xf numFmtId="3" fontId="151" fillId="0" borderId="4" xfId="5171" applyNumberFormat="1" applyFont="1" applyFill="1" applyBorder="1"/>
    <xf numFmtId="3" fontId="82" fillId="0" borderId="151" xfId="0" applyNumberFormat="1" applyFont="1" applyFill="1" applyBorder="1" applyAlignment="1">
      <alignment horizontal="right" vertical="center" wrapText="1"/>
    </xf>
    <xf numFmtId="3" fontId="82" fillId="0" borderId="4" xfId="0" applyNumberFormat="1" applyFont="1" applyFill="1" applyBorder="1" applyAlignment="1">
      <alignment horizontal="right" vertical="center" wrapText="1"/>
    </xf>
    <xf numFmtId="3" fontId="82" fillId="79" borderId="4" xfId="0" applyNumberFormat="1" applyFont="1" applyFill="1" applyBorder="1" applyAlignment="1">
      <alignment vertical="center"/>
    </xf>
    <xf numFmtId="3" fontId="236" fillId="0" borderId="4" xfId="0" applyNumberFormat="1" applyFont="1" applyFill="1" applyBorder="1" applyAlignment="1">
      <alignment vertical="center"/>
    </xf>
    <xf numFmtId="3" fontId="236" fillId="0" borderId="4" xfId="14" applyNumberFormat="1" applyFont="1" applyFill="1" applyBorder="1" applyAlignment="1">
      <alignment vertical="center"/>
    </xf>
    <xf numFmtId="3" fontId="71" fillId="0" borderId="4" xfId="14" applyNumberFormat="1" applyFont="1" applyFill="1" applyBorder="1" applyAlignment="1">
      <alignment vertical="center"/>
    </xf>
    <xf numFmtId="3" fontId="236" fillId="79" borderId="4" xfId="0" applyNumberFormat="1" applyFont="1" applyFill="1" applyBorder="1" applyAlignment="1">
      <alignment vertical="center"/>
    </xf>
    <xf numFmtId="3" fontId="71" fillId="3" borderId="4" xfId="14" applyNumberFormat="1" applyFont="1" applyFill="1" applyBorder="1" applyAlignment="1">
      <alignment vertical="center"/>
    </xf>
    <xf numFmtId="3" fontId="82" fillId="79" borderId="10" xfId="0" applyNumberFormat="1" applyFont="1" applyFill="1" applyBorder="1" applyAlignment="1">
      <alignment vertical="center"/>
    </xf>
    <xf numFmtId="0" fontId="151" fillId="0" borderId="4" xfId="2936" applyNumberFormat="1" applyFont="1" applyFill="1" applyBorder="1" applyAlignment="1" applyProtection="1">
      <alignment horizontal="right" vertical="center"/>
      <protection locked="0"/>
    </xf>
    <xf numFmtId="3" fontId="70" fillId="79" borderId="125" xfId="14" applyNumberFormat="1" applyFont="1" applyFill="1" applyBorder="1" applyAlignment="1">
      <alignment vertical="center"/>
    </xf>
    <xf numFmtId="3" fontId="151" fillId="0" borderId="169" xfId="5171" applyNumberFormat="1" applyFont="1" applyFill="1" applyBorder="1"/>
    <xf numFmtId="3" fontId="82" fillId="0" borderId="173" xfId="5171" applyNumberFormat="1" applyFont="1" applyFill="1" applyBorder="1"/>
    <xf numFmtId="3" fontId="151" fillId="0" borderId="155" xfId="5171" applyNumberFormat="1" applyFont="1" applyFill="1" applyBorder="1"/>
    <xf numFmtId="3" fontId="151" fillId="0" borderId="177" xfId="5171" applyNumberFormat="1" applyFont="1" applyFill="1" applyBorder="1"/>
    <xf numFmtId="3" fontId="70" fillId="79" borderId="11" xfId="14" applyNumberFormat="1" applyFont="1" applyFill="1" applyBorder="1" applyAlignment="1">
      <alignment vertical="center"/>
    </xf>
    <xf numFmtId="3" fontId="151" fillId="0" borderId="41" xfId="245" applyNumberFormat="1" applyFont="1" applyFill="1" applyBorder="1" applyAlignment="1">
      <alignment vertical="center"/>
    </xf>
    <xf numFmtId="0" fontId="58" fillId="0" borderId="5" xfId="549" applyFont="1" applyFill="1" applyBorder="1" applyAlignment="1">
      <alignment horizontal="left" vertical="top" wrapText="1"/>
    </xf>
    <xf numFmtId="0" fontId="58" fillId="0" borderId="4" xfId="549" applyFont="1" applyFill="1" applyBorder="1" applyAlignment="1">
      <alignment horizontal="left" vertical="top" wrapText="1"/>
    </xf>
    <xf numFmtId="0" fontId="58" fillId="0" borderId="3" xfId="549" applyFont="1" applyFill="1" applyBorder="1" applyAlignment="1">
      <alignment horizontal="center" wrapText="1"/>
    </xf>
    <xf numFmtId="0" fontId="58" fillId="0" borderId="5" xfId="28" applyFont="1" applyFill="1" applyBorder="1" applyAlignment="1">
      <alignment horizontal="left" vertical="center" wrapText="1"/>
    </xf>
    <xf numFmtId="0" fontId="58" fillId="0" borderId="4" xfId="28" applyFont="1" applyFill="1" applyBorder="1" applyAlignment="1">
      <alignment horizontal="left" vertical="center" wrapText="1"/>
    </xf>
    <xf numFmtId="0" fontId="58" fillId="0" borderId="8" xfId="549" applyFont="1" applyFill="1" applyBorder="1" applyAlignment="1">
      <alignment horizontal="left" vertical="center" wrapText="1"/>
    </xf>
    <xf numFmtId="0" fontId="58" fillId="0" borderId="7" xfId="549" applyFont="1" applyFill="1" applyBorder="1" applyAlignment="1">
      <alignment horizontal="left" vertical="center" wrapText="1"/>
    </xf>
    <xf numFmtId="0" fontId="58" fillId="0" borderId="92" xfId="549" applyFont="1" applyFill="1" applyBorder="1" applyAlignment="1">
      <alignment horizontal="left" vertical="center" wrapText="1"/>
    </xf>
    <xf numFmtId="0" fontId="62" fillId="0" borderId="5" xfId="28" applyFont="1" applyFill="1" applyBorder="1" applyAlignment="1">
      <alignment horizontal="left" vertical="top" wrapText="1"/>
    </xf>
    <xf numFmtId="0" fontId="62" fillId="0" borderId="4" xfId="28" applyFont="1" applyFill="1" applyBorder="1" applyAlignment="1">
      <alignment horizontal="left" vertical="top" wrapText="1"/>
    </xf>
    <xf numFmtId="49" fontId="62" fillId="0" borderId="5" xfId="549" applyNumberFormat="1" applyFont="1" applyFill="1" applyBorder="1" applyAlignment="1">
      <alignment horizontal="left" vertical="justify" wrapText="1"/>
    </xf>
    <xf numFmtId="49" fontId="62" fillId="0" borderId="4" xfId="549" applyNumberFormat="1" applyFont="1" applyFill="1" applyBorder="1" applyAlignment="1">
      <alignment horizontal="left" vertical="justify" wrapText="1"/>
    </xf>
    <xf numFmtId="0" fontId="58" fillId="0" borderId="92" xfId="549" applyFont="1" applyFill="1" applyBorder="1" applyAlignment="1">
      <alignment horizontal="center" vertical="center" wrapText="1"/>
    </xf>
    <xf numFmtId="0" fontId="58" fillId="0" borderId="8" xfId="549" applyFont="1" applyFill="1" applyBorder="1" applyAlignment="1">
      <alignment horizontal="center" vertical="center" wrapText="1"/>
    </xf>
    <xf numFmtId="0" fontId="58" fillId="0" borderId="7" xfId="549" applyFont="1" applyFill="1" applyBorder="1" applyAlignment="1">
      <alignment horizontal="center" vertical="center" wrapText="1"/>
    </xf>
    <xf numFmtId="0" fontId="62" fillId="0" borderId="5" xfId="549" applyFont="1" applyFill="1" applyBorder="1" applyAlignment="1">
      <alignment horizontal="left" vertical="top" wrapText="1"/>
    </xf>
    <xf numFmtId="0" fontId="62" fillId="0" borderId="4" xfId="549" applyFont="1" applyFill="1" applyBorder="1" applyAlignment="1">
      <alignment horizontal="left" vertical="top" wrapText="1"/>
    </xf>
    <xf numFmtId="0" fontId="58" fillId="0" borderId="92" xfId="549" applyFont="1" applyFill="1" applyBorder="1" applyAlignment="1">
      <alignment vertical="center" wrapText="1"/>
    </xf>
    <xf numFmtId="0" fontId="58" fillId="0" borderId="8" xfId="549" applyFont="1" applyFill="1" applyBorder="1" applyAlignment="1">
      <alignment vertical="center" wrapText="1"/>
    </xf>
    <xf numFmtId="0" fontId="58" fillId="0" borderId="7" xfId="549" applyFont="1" applyFill="1" applyBorder="1" applyAlignment="1">
      <alignment vertical="center" wrapText="1"/>
    </xf>
    <xf numFmtId="0" fontId="66" fillId="0" borderId="5" xfId="549" applyFont="1" applyFill="1" applyBorder="1" applyAlignment="1">
      <alignment horizontal="center" vertical="center" wrapText="1"/>
    </xf>
    <xf numFmtId="0" fontId="66" fillId="0" borderId="4" xfId="549" applyFont="1" applyFill="1" applyBorder="1" applyAlignment="1">
      <alignment horizontal="center" vertical="center" wrapText="1"/>
    </xf>
    <xf numFmtId="0" fontId="167" fillId="0" borderId="0" xfId="549" applyFont="1" applyFill="1" applyBorder="1" applyAlignment="1">
      <alignment horizontal="center" vertical="center" wrapText="1"/>
    </xf>
    <xf numFmtId="0" fontId="70" fillId="0" borderId="93" xfId="549" applyFont="1" applyFill="1" applyBorder="1" applyAlignment="1">
      <alignment horizontal="left" vertical="center" wrapText="1"/>
    </xf>
    <xf numFmtId="0" fontId="70" fillId="0" borderId="72" xfId="549" applyFont="1" applyFill="1" applyBorder="1" applyAlignment="1">
      <alignment horizontal="left" vertical="center" wrapText="1"/>
    </xf>
    <xf numFmtId="0" fontId="70" fillId="0" borderId="94" xfId="549" applyFont="1" applyFill="1" applyBorder="1" applyAlignment="1">
      <alignment horizontal="left" vertical="center" wrapText="1"/>
    </xf>
    <xf numFmtId="0" fontId="70" fillId="0" borderId="9" xfId="549" applyFont="1" applyFill="1" applyBorder="1" applyAlignment="1">
      <alignment horizontal="left" vertical="center" wrapText="1"/>
    </xf>
    <xf numFmtId="0" fontId="70" fillId="0" borderId="49" xfId="549" applyFont="1" applyFill="1" applyBorder="1" applyAlignment="1">
      <alignment horizontal="left" vertical="center" wrapText="1"/>
    </xf>
    <xf numFmtId="0" fontId="70" fillId="0" borderId="10" xfId="549" applyFont="1" applyFill="1" applyBorder="1" applyAlignment="1">
      <alignment horizontal="left" vertical="center" wrapText="1"/>
    </xf>
    <xf numFmtId="0" fontId="70" fillId="0" borderId="93" xfId="549" applyFont="1" applyFill="1" applyBorder="1" applyAlignment="1">
      <alignment horizontal="center" vertical="center" wrapText="1"/>
    </xf>
    <xf numFmtId="0" fontId="70" fillId="0" borderId="94" xfId="549" applyFont="1" applyFill="1" applyBorder="1" applyAlignment="1">
      <alignment horizontal="center" vertical="center" wrapText="1"/>
    </xf>
    <xf numFmtId="0" fontId="70" fillId="0" borderId="9" xfId="549" applyFont="1" applyFill="1" applyBorder="1" applyAlignment="1">
      <alignment horizontal="center" vertical="center" wrapText="1"/>
    </xf>
    <xf numFmtId="0" fontId="70" fillId="0" borderId="10" xfId="549" applyFont="1" applyFill="1" applyBorder="1" applyAlignment="1">
      <alignment horizontal="center" vertical="center" wrapText="1"/>
    </xf>
    <xf numFmtId="0" fontId="62" fillId="0" borderId="93" xfId="28" applyFont="1" applyFill="1" applyBorder="1" applyAlignment="1">
      <alignment horizontal="center" vertical="center" wrapText="1"/>
    </xf>
    <xf numFmtId="0" fontId="62" fillId="0" borderId="9" xfId="28" applyFont="1" applyFill="1" applyBorder="1" applyAlignment="1">
      <alignment horizontal="center" vertical="center" wrapText="1"/>
    </xf>
    <xf numFmtId="0" fontId="62" fillId="0" borderId="92" xfId="549" applyFont="1" applyFill="1" applyBorder="1" applyAlignment="1">
      <alignment horizontal="center" vertical="center" wrapText="1"/>
    </xf>
    <xf numFmtId="0" fontId="62" fillId="0" borderId="7" xfId="549" applyFont="1" applyFill="1" applyBorder="1" applyAlignment="1">
      <alignment horizontal="center" vertical="center" wrapText="1"/>
    </xf>
    <xf numFmtId="0" fontId="69" fillId="0" borderId="0" xfId="549" applyFont="1" applyFill="1" applyBorder="1" applyAlignment="1">
      <alignment horizontal="center" vertical="center" wrapText="1"/>
    </xf>
    <xf numFmtId="0" fontId="62" fillId="0" borderId="6" xfId="29" applyFont="1" applyFill="1" applyBorder="1" applyAlignment="1">
      <alignment horizontal="center" vertical="center" wrapText="1"/>
    </xf>
    <xf numFmtId="0" fontId="62" fillId="0" borderId="7" xfId="29" applyFont="1" applyFill="1" applyBorder="1" applyAlignment="1">
      <alignment horizontal="center" vertical="center" wrapText="1"/>
    </xf>
    <xf numFmtId="0" fontId="62" fillId="0" borderId="5" xfId="29" applyFont="1" applyFill="1" applyBorder="1" applyAlignment="1">
      <alignment horizontal="center" vertical="center" wrapText="1"/>
    </xf>
    <xf numFmtId="0" fontId="62" fillId="0" borderId="4" xfId="29" applyFont="1" applyFill="1" applyBorder="1" applyAlignment="1">
      <alignment horizontal="center" vertical="center" wrapText="1"/>
    </xf>
    <xf numFmtId="0" fontId="66" fillId="0" borderId="5" xfId="549" applyFont="1" applyFill="1" applyBorder="1" applyAlignment="1">
      <alignment horizontal="center" wrapText="1"/>
    </xf>
    <xf numFmtId="0" fontId="66" fillId="0" borderId="4" xfId="549" applyFont="1" applyFill="1" applyBorder="1" applyAlignment="1">
      <alignment horizontal="center" wrapText="1"/>
    </xf>
    <xf numFmtId="0" fontId="234" fillId="0" borderId="0" xfId="27" applyFont="1" applyFill="1" applyBorder="1" applyAlignment="1">
      <alignment horizontal="left" vertical="center"/>
    </xf>
    <xf numFmtId="0" fontId="70" fillId="0" borderId="9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14" xfId="548" applyFont="1" applyFill="1" applyBorder="1" applyAlignment="1">
      <alignment horizontal="center" vertical="center"/>
    </xf>
    <xf numFmtId="0" fontId="70" fillId="0" borderId="7" xfId="548" applyFont="1" applyFill="1" applyBorder="1" applyAlignment="1">
      <alignment horizontal="center" vertical="center"/>
    </xf>
    <xf numFmtId="0" fontId="86" fillId="0" borderId="0" xfId="548" applyFont="1" applyFill="1" applyBorder="1" applyAlignment="1">
      <alignment horizontal="center" vertical="center" wrapText="1"/>
    </xf>
    <xf numFmtId="0" fontId="86" fillId="0" borderId="3" xfId="29" applyFont="1" applyFill="1" applyBorder="1" applyAlignment="1">
      <alignment horizontal="center" vertical="center" wrapText="1"/>
    </xf>
    <xf numFmtId="0" fontId="86" fillId="0" borderId="114" xfId="27" applyFont="1" applyFill="1" applyBorder="1" applyAlignment="1">
      <alignment horizontal="center" vertical="center" wrapText="1"/>
    </xf>
    <xf numFmtId="0" fontId="86" fillId="0" borderId="8" xfId="27" applyFont="1" applyFill="1" applyBorder="1" applyAlignment="1">
      <alignment horizontal="center" vertical="center" wrapText="1"/>
    </xf>
    <xf numFmtId="0" fontId="86" fillId="0" borderId="7" xfId="27" applyFont="1" applyFill="1" applyBorder="1" applyAlignment="1">
      <alignment horizontal="center" vertical="center" wrapText="1"/>
    </xf>
    <xf numFmtId="0" fontId="85" fillId="0" borderId="118" xfId="27" applyFont="1" applyFill="1" applyBorder="1" applyAlignment="1">
      <alignment horizontal="center" vertical="center"/>
    </xf>
    <xf numFmtId="0" fontId="85" fillId="0" borderId="118" xfId="27" applyFont="1" applyFill="1" applyBorder="1" applyAlignment="1">
      <alignment horizontal="center" wrapText="1"/>
    </xf>
    <xf numFmtId="0" fontId="222" fillId="0" borderId="118" xfId="27" applyFont="1" applyFill="1" applyBorder="1" applyAlignment="1">
      <alignment horizontal="left" vertical="top" wrapText="1"/>
    </xf>
    <xf numFmtId="0" fontId="70" fillId="0" borderId="5" xfId="0" applyFont="1" applyFill="1" applyBorder="1" applyAlignment="1">
      <alignment horizontal="center" vertical="center"/>
    </xf>
    <xf numFmtId="0" fontId="70" fillId="0" borderId="125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14" fontId="70" fillId="0" borderId="116" xfId="0" applyNumberFormat="1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0" borderId="3" xfId="29" applyFont="1" applyFill="1" applyBorder="1" applyAlignment="1">
      <alignment horizontal="center" vertical="center" wrapText="1"/>
    </xf>
    <xf numFmtId="0" fontId="85" fillId="0" borderId="3" xfId="29" applyFont="1" applyFill="1" applyBorder="1" applyAlignment="1">
      <alignment horizontal="center" vertical="center"/>
    </xf>
    <xf numFmtId="0" fontId="85" fillId="0" borderId="3" xfId="27" applyFont="1" applyFill="1" applyBorder="1" applyAlignment="1">
      <alignment horizontal="center" vertical="center"/>
    </xf>
    <xf numFmtId="0" fontId="222" fillId="0" borderId="118" xfId="27" applyFont="1" applyFill="1" applyBorder="1" applyAlignment="1">
      <alignment horizontal="center" vertical="center"/>
    </xf>
    <xf numFmtId="0" fontId="222" fillId="0" borderId="119" xfId="27" applyFont="1" applyFill="1" applyBorder="1" applyAlignment="1">
      <alignment horizontal="left" vertical="top" wrapText="1"/>
    </xf>
    <xf numFmtId="0" fontId="222" fillId="0" borderId="74" xfId="27" applyFont="1" applyFill="1" applyBorder="1" applyAlignment="1">
      <alignment horizontal="left" vertical="top" wrapText="1"/>
    </xf>
    <xf numFmtId="0" fontId="222" fillId="0" borderId="118" xfId="27" applyFont="1" applyFill="1" applyBorder="1" applyAlignment="1">
      <alignment horizontal="left" vertical="center" wrapText="1"/>
    </xf>
    <xf numFmtId="0" fontId="85" fillId="0" borderId="114" xfId="27" applyFont="1" applyFill="1" applyBorder="1" applyAlignment="1">
      <alignment horizontal="center" vertical="center"/>
    </xf>
    <xf numFmtId="0" fontId="85" fillId="0" borderId="8" xfId="27" applyFont="1" applyFill="1" applyBorder="1" applyAlignment="1">
      <alignment horizontal="center" vertical="center"/>
    </xf>
    <xf numFmtId="0" fontId="85" fillId="0" borderId="7" xfId="27" applyFont="1" applyFill="1" applyBorder="1" applyAlignment="1">
      <alignment horizontal="center" vertical="center"/>
    </xf>
    <xf numFmtId="0" fontId="222" fillId="0" borderId="119" xfId="27" applyFont="1" applyFill="1" applyBorder="1" applyAlignment="1">
      <alignment horizontal="left" vertical="center" wrapText="1"/>
    </xf>
    <xf numFmtId="0" fontId="222" fillId="0" borderId="74" xfId="27" applyFont="1" applyFill="1" applyBorder="1" applyAlignment="1">
      <alignment horizontal="left" vertical="center" wrapText="1"/>
    </xf>
    <xf numFmtId="0" fontId="224" fillId="0" borderId="118" xfId="27" applyFont="1" applyFill="1" applyBorder="1" applyAlignment="1">
      <alignment horizontal="center" vertical="top" wrapText="1"/>
    </xf>
    <xf numFmtId="0" fontId="85" fillId="0" borderId="118" xfId="27" applyFont="1" applyFill="1" applyBorder="1" applyAlignment="1">
      <alignment horizontal="left" vertical="top" wrapText="1"/>
    </xf>
    <xf numFmtId="0" fontId="222" fillId="0" borderId="109" xfId="27" applyFont="1" applyFill="1" applyBorder="1" applyAlignment="1">
      <alignment horizontal="left" vertical="center" wrapText="1"/>
    </xf>
    <xf numFmtId="0" fontId="222" fillId="0" borderId="110" xfId="27" applyFont="1" applyFill="1" applyBorder="1" applyAlignment="1">
      <alignment horizontal="left" vertical="center" wrapText="1"/>
    </xf>
    <xf numFmtId="0" fontId="85" fillId="0" borderId="118" xfId="27" applyFont="1" applyFill="1" applyBorder="1" applyAlignment="1">
      <alignment vertical="top" wrapText="1"/>
    </xf>
    <xf numFmtId="0" fontId="222" fillId="0" borderId="79" xfId="27" applyFont="1" applyFill="1" applyBorder="1" applyAlignment="1">
      <alignment horizontal="left" vertical="center" wrapText="1"/>
    </xf>
    <xf numFmtId="0" fontId="222" fillId="0" borderId="73" xfId="27" applyFont="1" applyFill="1" applyBorder="1" applyAlignment="1">
      <alignment horizontal="left" vertical="center" wrapText="1"/>
    </xf>
    <xf numFmtId="0" fontId="222" fillId="0" borderId="111" xfId="27" applyFont="1" applyFill="1" applyBorder="1" applyAlignment="1">
      <alignment horizontal="left" vertical="center" wrapText="1"/>
    </xf>
    <xf numFmtId="0" fontId="222" fillId="0" borderId="112" xfId="27" applyFont="1" applyFill="1" applyBorder="1" applyAlignment="1">
      <alignment horizontal="left" vertical="center" wrapText="1"/>
    </xf>
    <xf numFmtId="0" fontId="222" fillId="0" borderId="124" xfId="27" applyFont="1" applyFill="1" applyBorder="1" applyAlignment="1">
      <alignment horizontal="left" vertical="top" wrapText="1"/>
    </xf>
    <xf numFmtId="0" fontId="222" fillId="0" borderId="119" xfId="27" applyFont="1" applyFill="1" applyBorder="1" applyAlignment="1">
      <alignment horizontal="left" vertical="justify" wrapText="1"/>
    </xf>
    <xf numFmtId="0" fontId="222" fillId="0" borderId="124" xfId="27" applyFont="1" applyFill="1" applyBorder="1" applyAlignment="1">
      <alignment horizontal="left" vertical="justify" wrapText="1"/>
    </xf>
    <xf numFmtId="0" fontId="222" fillId="0" borderId="124" xfId="27" applyFont="1" applyFill="1" applyBorder="1" applyAlignment="1">
      <alignment horizontal="left" vertical="center" wrapText="1"/>
    </xf>
    <xf numFmtId="49" fontId="222" fillId="0" borderId="119" xfId="27" applyNumberFormat="1" applyFont="1" applyFill="1" applyBorder="1" applyAlignment="1">
      <alignment horizontal="left" vertical="center" wrapText="1"/>
    </xf>
    <xf numFmtId="49" fontId="222" fillId="0" borderId="124" xfId="27" applyNumberFormat="1" applyFont="1" applyFill="1" applyBorder="1" applyAlignment="1">
      <alignment horizontal="left" vertical="center" wrapText="1"/>
    </xf>
    <xf numFmtId="0" fontId="86" fillId="0" borderId="5" xfId="28" applyFont="1" applyFill="1" applyBorder="1" applyAlignment="1">
      <alignment horizontal="left" vertical="top" wrapText="1"/>
    </xf>
    <xf numFmtId="0" fontId="86" fillId="0" borderId="4" xfId="28" applyFont="1" applyFill="1" applyBorder="1" applyAlignment="1">
      <alignment horizontal="left" vertical="top" wrapText="1"/>
    </xf>
    <xf numFmtId="0" fontId="85" fillId="0" borderId="72" xfId="27" applyFont="1" applyFill="1" applyBorder="1" applyAlignment="1">
      <alignment horizontal="left" vertical="center"/>
    </xf>
    <xf numFmtId="0" fontId="222" fillId="0" borderId="119" xfId="28" applyFont="1" applyFill="1" applyBorder="1" applyAlignment="1">
      <alignment horizontal="left" vertical="top" wrapText="1"/>
    </xf>
    <xf numFmtId="0" fontId="222" fillId="0" borderId="75" xfId="28" applyFont="1" applyFill="1" applyBorder="1" applyAlignment="1">
      <alignment horizontal="left" vertical="top" wrapText="1"/>
    </xf>
    <xf numFmtId="0" fontId="222" fillId="0" borderId="97" xfId="28" applyFont="1" applyFill="1" applyBorder="1" applyAlignment="1">
      <alignment horizontal="left" vertical="top" wrapText="1"/>
    </xf>
    <xf numFmtId="0" fontId="222" fillId="0" borderId="107" xfId="28" applyFont="1" applyFill="1" applyBorder="1" applyAlignment="1">
      <alignment horizontal="left" vertical="top" wrapText="1"/>
    </xf>
    <xf numFmtId="0" fontId="70" fillId="0" borderId="114" xfId="27" applyFont="1" applyFill="1" applyBorder="1" applyAlignment="1">
      <alignment horizontal="center" vertical="center" wrapText="1"/>
    </xf>
    <xf numFmtId="0" fontId="70" fillId="0" borderId="8" xfId="27" applyFont="1" applyFill="1" applyBorder="1" applyAlignment="1">
      <alignment horizontal="center" vertical="center" wrapText="1"/>
    </xf>
    <xf numFmtId="0" fontId="70" fillId="0" borderId="7" xfId="27" applyFont="1" applyFill="1" applyBorder="1" applyAlignment="1">
      <alignment horizontal="center" vertical="center" wrapText="1"/>
    </xf>
    <xf numFmtId="0" fontId="222" fillId="0" borderId="118" xfId="28" applyFont="1" applyFill="1" applyBorder="1" applyAlignment="1">
      <alignment horizontal="left" vertical="top" wrapText="1"/>
    </xf>
    <xf numFmtId="0" fontId="222" fillId="0" borderId="78" xfId="27" applyFont="1" applyFill="1" applyBorder="1" applyAlignment="1">
      <alignment horizontal="left" vertical="top" wrapText="1"/>
    </xf>
    <xf numFmtId="0" fontId="222" fillId="0" borderId="75" xfId="0" applyFont="1" applyFill="1" applyBorder="1" applyAlignment="1">
      <alignment horizontal="left" wrapText="1"/>
    </xf>
    <xf numFmtId="0" fontId="222" fillId="0" borderId="75" xfId="27" applyFont="1" applyFill="1" applyBorder="1" applyAlignment="1">
      <alignment horizontal="left" vertical="center" wrapText="1"/>
    </xf>
    <xf numFmtId="0" fontId="70" fillId="0" borderId="0" xfId="245" applyFont="1" applyFill="1" applyAlignment="1">
      <alignment horizontal="center"/>
    </xf>
    <xf numFmtId="0" fontId="58" fillId="0" borderId="44" xfId="245" applyFont="1" applyFill="1" applyBorder="1" applyAlignment="1">
      <alignment horizontal="center" vertical="center"/>
    </xf>
    <xf numFmtId="0" fontId="58" fillId="0" borderId="20" xfId="245" applyFont="1" applyFill="1" applyBorder="1" applyAlignment="1">
      <alignment horizontal="center" vertical="center"/>
    </xf>
    <xf numFmtId="0" fontId="58" fillId="0" borderId="13" xfId="245" applyFont="1" applyFill="1" applyBorder="1" applyAlignment="1">
      <alignment horizontal="center"/>
    </xf>
    <xf numFmtId="0" fontId="58" fillId="0" borderId="15" xfId="245" applyFont="1" applyFill="1" applyBorder="1" applyAlignment="1">
      <alignment horizontal="center"/>
    </xf>
    <xf numFmtId="9" fontId="58" fillId="0" borderId="38" xfId="245" applyNumberFormat="1" applyFont="1" applyFill="1" applyBorder="1" applyAlignment="1">
      <alignment horizontal="center" wrapText="1"/>
    </xf>
    <xf numFmtId="0" fontId="58" fillId="0" borderId="40" xfId="245" applyFont="1" applyFill="1" applyBorder="1" applyAlignment="1">
      <alignment horizontal="center" wrapText="1"/>
    </xf>
    <xf numFmtId="0" fontId="82" fillId="0" borderId="0" xfId="5171" applyFont="1" applyFill="1" applyBorder="1" applyAlignment="1">
      <alignment horizontal="center"/>
    </xf>
    <xf numFmtId="0" fontId="222" fillId="0" borderId="0" xfId="5171" applyFont="1" applyFill="1" applyAlignment="1">
      <alignment horizontal="center" vertical="center"/>
    </xf>
    <xf numFmtId="0" fontId="222" fillId="0" borderId="133" xfId="5171" applyFont="1" applyFill="1" applyBorder="1" applyAlignment="1">
      <alignment horizontal="center" vertical="center"/>
    </xf>
    <xf numFmtId="0" fontId="222" fillId="0" borderId="135" xfId="5171" applyFont="1" applyFill="1" applyBorder="1" applyAlignment="1">
      <alignment horizontal="center" vertical="center"/>
    </xf>
    <xf numFmtId="0" fontId="82" fillId="0" borderId="134" xfId="5171" applyFont="1" applyFill="1" applyBorder="1" applyAlignment="1">
      <alignment horizontal="center"/>
    </xf>
    <xf numFmtId="0" fontId="82" fillId="0" borderId="127" xfId="5171" applyFont="1" applyFill="1" applyBorder="1" applyAlignment="1">
      <alignment horizontal="center"/>
    </xf>
    <xf numFmtId="0" fontId="82" fillId="0" borderId="133" xfId="5171" applyFont="1" applyFill="1" applyBorder="1" applyAlignment="1">
      <alignment horizontal="center" vertical="center" wrapText="1"/>
    </xf>
    <xf numFmtId="0" fontId="82" fillId="0" borderId="136" xfId="5171" applyFont="1" applyFill="1" applyBorder="1" applyAlignment="1">
      <alignment horizontal="center" vertical="center" wrapText="1"/>
    </xf>
    <xf numFmtId="0" fontId="82" fillId="0" borderId="128" xfId="5171" applyFont="1" applyFill="1" applyBorder="1" applyAlignment="1">
      <alignment horizontal="center" vertical="center" wrapText="1"/>
    </xf>
    <xf numFmtId="0" fontId="82" fillId="0" borderId="137" xfId="5171" applyFont="1" applyFill="1" applyBorder="1" applyAlignment="1">
      <alignment horizontal="center" vertical="center" wrapText="1"/>
    </xf>
    <xf numFmtId="0" fontId="82" fillId="0" borderId="170" xfId="5171" applyFont="1" applyFill="1" applyBorder="1" applyAlignment="1">
      <alignment horizontal="center" vertical="center" wrapText="1"/>
    </xf>
    <xf numFmtId="0" fontId="82" fillId="0" borderId="171" xfId="5171" applyFont="1" applyFill="1" applyBorder="1" applyAlignment="1">
      <alignment horizontal="center" vertical="center" wrapText="1"/>
    </xf>
    <xf numFmtId="0" fontId="70" fillId="0" borderId="48" xfId="5171" applyFont="1" applyFill="1" applyBorder="1" applyAlignment="1">
      <alignment horizontal="center"/>
    </xf>
    <xf numFmtId="0" fontId="70" fillId="0" borderId="50" xfId="5171" applyFont="1" applyFill="1" applyBorder="1" applyAlignment="1">
      <alignment horizontal="center"/>
    </xf>
    <xf numFmtId="0" fontId="82" fillId="0" borderId="48" xfId="5171" applyFont="1" applyFill="1" applyBorder="1" applyAlignment="1">
      <alignment horizontal="center"/>
    </xf>
    <xf numFmtId="0" fontId="82" fillId="0" borderId="50" xfId="5171" applyFont="1" applyFill="1" applyBorder="1" applyAlignment="1">
      <alignment horizontal="center"/>
    </xf>
    <xf numFmtId="0" fontId="62" fillId="0" borderId="47" xfId="3" applyFont="1" applyFill="1" applyBorder="1" applyAlignment="1">
      <alignment horizontal="center"/>
    </xf>
    <xf numFmtId="0" fontId="62" fillId="0" borderId="50" xfId="3" applyFont="1" applyFill="1" applyBorder="1" applyAlignment="1">
      <alignment horizontal="center"/>
    </xf>
    <xf numFmtId="0" fontId="62" fillId="0" borderId="25" xfId="3" applyFont="1" applyFill="1" applyBorder="1" applyAlignment="1">
      <alignment horizontal="center" vertical="center" wrapText="1"/>
    </xf>
    <xf numFmtId="0" fontId="62" fillId="0" borderId="93" xfId="3" applyFont="1" applyFill="1" applyBorder="1" applyAlignment="1">
      <alignment horizontal="center" vertical="center" wrapText="1"/>
    </xf>
    <xf numFmtId="2" fontId="62" fillId="0" borderId="25" xfId="3" applyNumberFormat="1" applyFont="1" applyFill="1" applyBorder="1" applyAlignment="1">
      <alignment horizontal="center" vertical="center" wrapText="1"/>
    </xf>
    <xf numFmtId="2" fontId="62" fillId="0" borderId="26" xfId="3" applyNumberFormat="1" applyFont="1" applyFill="1" applyBorder="1" applyAlignment="1">
      <alignment horizontal="center" vertical="center" wrapText="1"/>
    </xf>
    <xf numFmtId="0" fontId="70" fillId="0" borderId="0" xfId="3" applyFont="1" applyFill="1" applyAlignment="1">
      <alignment horizontal="center"/>
    </xf>
    <xf numFmtId="0" fontId="62" fillId="0" borderId="38" xfId="3" applyFont="1" applyFill="1" applyBorder="1" applyAlignment="1">
      <alignment horizontal="center" vertical="center" wrapText="1"/>
    </xf>
    <xf numFmtId="0" fontId="62" fillId="0" borderId="42" xfId="3" applyFont="1" applyFill="1" applyBorder="1" applyAlignment="1">
      <alignment horizontal="center" vertical="center" wrapText="1"/>
    </xf>
    <xf numFmtId="0" fontId="62" fillId="0" borderId="40" xfId="3" applyFont="1" applyFill="1" applyBorder="1" applyAlignment="1">
      <alignment horizontal="center" vertical="center" wrapText="1"/>
    </xf>
    <xf numFmtId="0" fontId="62" fillId="0" borderId="23" xfId="3" applyFont="1" applyFill="1" applyBorder="1" applyAlignment="1">
      <alignment horizontal="center" vertical="center" wrapText="1"/>
    </xf>
    <xf numFmtId="0" fontId="62" fillId="0" borderId="5" xfId="3" applyFont="1" applyFill="1" applyBorder="1" applyAlignment="1">
      <alignment horizontal="center" vertical="center" wrapText="1"/>
    </xf>
    <xf numFmtId="0" fontId="62" fillId="0" borderId="29" xfId="3" applyFont="1" applyFill="1" applyBorder="1" applyAlignment="1">
      <alignment horizontal="center" vertical="center" wrapText="1"/>
    </xf>
    <xf numFmtId="0" fontId="62" fillId="0" borderId="45" xfId="3" applyFont="1" applyFill="1" applyBorder="1" applyAlignment="1">
      <alignment horizontal="center" vertical="center" wrapText="1"/>
    </xf>
    <xf numFmtId="0" fontId="62" fillId="0" borderId="52" xfId="3" applyFont="1" applyFill="1" applyBorder="1" applyAlignment="1">
      <alignment horizontal="center" vertical="center" wrapText="1"/>
    </xf>
    <xf numFmtId="0" fontId="62" fillId="0" borderId="47" xfId="3" applyFont="1" applyFill="1" applyBorder="1" applyAlignment="1">
      <alignment horizontal="center" vertical="center" wrapText="1"/>
    </xf>
    <xf numFmtId="0" fontId="62" fillId="0" borderId="48" xfId="3" applyFont="1" applyFill="1" applyBorder="1" applyAlignment="1">
      <alignment horizontal="center" vertical="center" wrapText="1"/>
    </xf>
  </cellXfs>
  <cellStyles count="5236">
    <cellStyle name="%" xfId="626"/>
    <cellStyle name="% 2" xfId="627"/>
    <cellStyle name="% 3" xfId="628"/>
    <cellStyle name="%_Factsheet Layout" xfId="629"/>
    <cellStyle name="%_Factsheet VERBUND" xfId="630"/>
    <cellStyle name="?_x001d_?'&amp;Oy—&amp;Hy_x000b__x0008_?_x0005_v_x0006__x000f__x0001__x0001_" xfId="41"/>
    <cellStyle name="?_x001d_?'&amp;Oy—&amp;Hy_x000b__x0008_?_x0005_v_x0006__x000f__x0001__x0001_ 2" xfId="42"/>
    <cellStyle name="?_x001d_?'&amp;Oy—&amp;Hy_x000b__x0008_?_x0005_v_x0006__x000f__x0001__x0001__02 Fixed assets restatement Dec 09" xfId="43"/>
    <cellStyle name="_calcul cotate netrz+necotate" xfId="4"/>
    <cellStyle name="_calcul cotate netrz+necotate (2)" xfId="5"/>
    <cellStyle name="_FONDUL 13834 Tax Provisions 300910" xfId="6"/>
    <cellStyle name="=D:\WINNT\SYSTEM32\COMMAND.COM" xfId="44"/>
    <cellStyle name="1" xfId="45"/>
    <cellStyle name="1." xfId="46"/>
    <cellStyle name="1.1." xfId="47"/>
    <cellStyle name="1.1.1." xfId="48"/>
    <cellStyle name="1.-zweizeilig" xfId="49"/>
    <cellStyle name="1_Book1" xfId="50"/>
    <cellStyle name="1_F2 200_Monthly P&amp;L @ 31.12.2009" xfId="51"/>
    <cellStyle name="1_F2_120_Centralized CB's as of 31.12.2009 ok" xfId="52"/>
    <cellStyle name="1_G 215 note FA fara provizioane" xfId="53"/>
    <cellStyle name="1_Hidroelectrica FS OMF @ 31.12.2009" xfId="54"/>
    <cellStyle name="1_IFRS FS" xfId="55"/>
    <cellStyle name="1_IFRS FS_2006" xfId="56"/>
    <cellStyle name="1_IFRS FS_2006_Book1" xfId="57"/>
    <cellStyle name="1_IFRS FS_2006_F2 200_Monthly P&amp;L @ 31.12.2009" xfId="58"/>
    <cellStyle name="1_IFRS FS_2006_F2_120_Centralized CB's as of 31.12.2009 ok" xfId="59"/>
    <cellStyle name="1_IFRS FS_2006_Hidroelectrica FS OMF @ 31.12.2009" xfId="60"/>
    <cellStyle name="1_IFRS FS_Book1" xfId="61"/>
    <cellStyle name="1_IFRS FS_F2 200_Monthly P&amp;L @ 31.12.2009" xfId="62"/>
    <cellStyle name="1_IFRS FS_F2_120_Centralized CB's as of 31.12.2009 ok" xfId="63"/>
    <cellStyle name="1_IFRS FS_Hidroelectrica FS OMF @ 31.12.2009" xfId="64"/>
    <cellStyle name="1_TAROM IFRS 31.12.2007" xfId="65"/>
    <cellStyle name="1_Wirtschaftliche Verhältnisse" xfId="66"/>
    <cellStyle name="1_Wirtschaftliche Verhältnisse_02 Fixed assets restatement Dec 09" xfId="67"/>
    <cellStyle name="1_Wirtschaftliche Verhältnisse_Book1" xfId="68"/>
    <cellStyle name="1_Wirtschaftliche Verhältnisse_F2 200_Monthly P&amp;L @ 31.12.2009" xfId="69"/>
    <cellStyle name="1_Wirtschaftliche Verhältnisse_F2_120_Centralized CB's as of 31.12.2009 ok" xfId="70"/>
    <cellStyle name="1_Wirtschaftliche Verhältnisse_G 215 note FA fara provizioane" xfId="71"/>
    <cellStyle name="1_Wirtschaftliche Verhältnisse_Hidroelectrica FS OMF @ 31.12.2009" xfId="72"/>
    <cellStyle name="1_Wirtschaftliche Verhältnisse_IFRS FS" xfId="73"/>
    <cellStyle name="1_Wirtschaftliche Verhältnisse_IFRS FS_02 Fixed assets restatement Dec 09" xfId="74"/>
    <cellStyle name="1_Wirtschaftliche Verhältnisse_IFRS FS_2006" xfId="75"/>
    <cellStyle name="1_Wirtschaftliche Verhältnisse_IFRS FS_2006_02 Fixed assets restatement Dec 09" xfId="76"/>
    <cellStyle name="1_Wirtschaftliche Verhältnisse_IFRS FS_2006_Book1" xfId="77"/>
    <cellStyle name="1_Wirtschaftliche Verhältnisse_IFRS FS_2006_F2 200_Monthly P&amp;L @ 31.12.2009" xfId="78"/>
    <cellStyle name="1_Wirtschaftliche Verhältnisse_IFRS FS_2006_F2_120_Centralized CB's as of 31.12.2009 ok" xfId="79"/>
    <cellStyle name="1_Wirtschaftliche Verhältnisse_IFRS FS_2006_Hidroelectrica FS OMF @ 31.12.2009" xfId="80"/>
    <cellStyle name="1_Wirtschaftliche Verhältnisse_IFRS FS_Book1" xfId="81"/>
    <cellStyle name="1_Wirtschaftliche Verhältnisse_IFRS FS_F2 200_Monthly P&amp;L @ 31.12.2009" xfId="82"/>
    <cellStyle name="1_Wirtschaftliche Verhältnisse_IFRS FS_F2_120_Centralized CB's as of 31.12.2009 ok" xfId="83"/>
    <cellStyle name="1_Wirtschaftliche Verhältnisse_IFRS FS_Hidroelectrica FS OMF @ 31.12.2009" xfId="84"/>
    <cellStyle name="1_Wirtschaftliche Verhältnisse_TAROM IFRS 31.12.2007" xfId="85"/>
    <cellStyle name="1_WVH" xfId="86"/>
    <cellStyle name="1_WVH_Book1" xfId="87"/>
    <cellStyle name="1_WVH_F2 200_Monthly P&amp;L @ 31.12.2009" xfId="88"/>
    <cellStyle name="1_WVH_F2_120_Centralized CB's as of 31.12.2009 ok" xfId="89"/>
    <cellStyle name="1_WVH_G 215 note FA fara provizioane" xfId="90"/>
    <cellStyle name="1_WVH_Hidroelectrica FS OMF @ 31.12.2009" xfId="91"/>
    <cellStyle name="1_WVH_IFRS FS" xfId="92"/>
    <cellStyle name="1_WVH_IFRS FS_2006" xfId="93"/>
    <cellStyle name="1_WVH_IFRS FS_2006_Book1" xfId="94"/>
    <cellStyle name="1_WVH_IFRS FS_2006_F2 200_Monthly P&amp;L @ 31.12.2009" xfId="95"/>
    <cellStyle name="1_WVH_IFRS FS_2006_F2_120_Centralized CB's as of 31.12.2009 ok" xfId="96"/>
    <cellStyle name="1_WVH_IFRS FS_2006_Hidroelectrica FS OMF @ 31.12.2009" xfId="97"/>
    <cellStyle name="1_WVH_IFRS FS_Book1" xfId="98"/>
    <cellStyle name="1_WVH_IFRS FS_F2 200_Monthly P&amp;L @ 31.12.2009" xfId="99"/>
    <cellStyle name="1_WVH_IFRS FS_F2_120_Centralized CB's as of 31.12.2009 ok" xfId="100"/>
    <cellStyle name="1_WVH_IFRS FS_Hidroelectrica FS OMF @ 31.12.2009" xfId="101"/>
    <cellStyle name="1_WVH_TAROM IFRS 31.12.2007" xfId="102"/>
    <cellStyle name="2" xfId="103"/>
    <cellStyle name="2_Book1" xfId="104"/>
    <cellStyle name="2_F2 200_Monthly P&amp;L @ 31.12.2009" xfId="105"/>
    <cellStyle name="2_F2_120_Centralized CB's as of 31.12.2009 ok" xfId="106"/>
    <cellStyle name="2_G 215 note FA fara provizioane" xfId="107"/>
    <cellStyle name="2_Hidroelectrica FS OMF @ 31.12.2009" xfId="108"/>
    <cellStyle name="2_IFRS FS" xfId="109"/>
    <cellStyle name="2_IFRS FS_2006" xfId="110"/>
    <cellStyle name="2_IFRS FS_2006_Book1" xfId="111"/>
    <cellStyle name="2_IFRS FS_2006_F2 200_Monthly P&amp;L @ 31.12.2009" xfId="112"/>
    <cellStyle name="2_IFRS FS_2006_F2_120_Centralized CB's as of 31.12.2009 ok" xfId="113"/>
    <cellStyle name="2_IFRS FS_2006_Hidroelectrica FS OMF @ 31.12.2009" xfId="114"/>
    <cellStyle name="2_IFRS FS_Book1" xfId="115"/>
    <cellStyle name="2_IFRS FS_F2 200_Monthly P&amp;L @ 31.12.2009" xfId="116"/>
    <cellStyle name="2_IFRS FS_F2_120_Centralized CB's as of 31.12.2009 ok" xfId="117"/>
    <cellStyle name="2_IFRS FS_Hidroelectrica FS OMF @ 31.12.2009" xfId="118"/>
    <cellStyle name="2_TAROM IFRS 31.12.2007" xfId="119"/>
    <cellStyle name="2_WVH" xfId="120"/>
    <cellStyle name="20% - Accent1 2" xfId="388"/>
    <cellStyle name="20% - Accent1 2 2" xfId="631"/>
    <cellStyle name="20% - Accent1 2 2 2" xfId="3041"/>
    <cellStyle name="20% - Accent1 2 3" xfId="632"/>
    <cellStyle name="20% - Accent1 2 3 2" xfId="3042"/>
    <cellStyle name="20% - Accent1 2 4" xfId="633"/>
    <cellStyle name="20% - Accent1 2 4 2" xfId="3043"/>
    <cellStyle name="20% - Accent1 2 5" xfId="634"/>
    <cellStyle name="20% - Accent1 2 5 2" xfId="3044"/>
    <cellStyle name="20% - Accent1 3" xfId="389"/>
    <cellStyle name="20% - Accent1 4" xfId="635"/>
    <cellStyle name="20% - Accent1 4 2" xfId="3045"/>
    <cellStyle name="20% - Accent1 5" xfId="636"/>
    <cellStyle name="20% - Accent1 5 2" xfId="3046"/>
    <cellStyle name="20% - Accent1 6" xfId="637"/>
    <cellStyle name="20% - Accent1 6 2" xfId="3047"/>
    <cellStyle name="20% - Accent2 2" xfId="390"/>
    <cellStyle name="20% - Accent2 2 2" xfId="638"/>
    <cellStyle name="20% - Accent2 2 2 2" xfId="3048"/>
    <cellStyle name="20% - Accent2 2 3" xfId="639"/>
    <cellStyle name="20% - Accent2 2 3 2" xfId="3049"/>
    <cellStyle name="20% - Accent2 2 4" xfId="640"/>
    <cellStyle name="20% - Accent2 2 4 2" xfId="3050"/>
    <cellStyle name="20% - Accent2 2 5" xfId="641"/>
    <cellStyle name="20% - Accent2 2 5 2" xfId="3051"/>
    <cellStyle name="20% - Accent2 3" xfId="391"/>
    <cellStyle name="20% - Accent2 4" xfId="642"/>
    <cellStyle name="20% - Accent2 4 2" xfId="3052"/>
    <cellStyle name="20% - Accent2 5" xfId="643"/>
    <cellStyle name="20% - Accent2 5 2" xfId="3053"/>
    <cellStyle name="20% - Accent2 6" xfId="644"/>
    <cellStyle name="20% - Accent2 6 2" xfId="3054"/>
    <cellStyle name="20% - Accent3 2" xfId="392"/>
    <cellStyle name="20% - Accent3 2 2" xfId="645"/>
    <cellStyle name="20% - Accent3 2 2 2" xfId="3055"/>
    <cellStyle name="20% - Accent3 2 3" xfId="646"/>
    <cellStyle name="20% - Accent3 2 3 2" xfId="3056"/>
    <cellStyle name="20% - Accent3 2 4" xfId="647"/>
    <cellStyle name="20% - Accent3 2 4 2" xfId="3057"/>
    <cellStyle name="20% - Accent3 2 5" xfId="648"/>
    <cellStyle name="20% - Accent3 2 5 2" xfId="3058"/>
    <cellStyle name="20% - Accent3 3" xfId="393"/>
    <cellStyle name="20% - Accent3 4" xfId="649"/>
    <cellStyle name="20% - Accent3 4 2" xfId="3059"/>
    <cellStyle name="20% - Accent3 5" xfId="650"/>
    <cellStyle name="20% - Accent3 5 2" xfId="3060"/>
    <cellStyle name="20% - Accent3 6" xfId="651"/>
    <cellStyle name="20% - Accent3 6 2" xfId="3061"/>
    <cellStyle name="20% - Accent4 2" xfId="394"/>
    <cellStyle name="20% - Accent4 2 2" xfId="652"/>
    <cellStyle name="20% - Accent4 2 2 2" xfId="3062"/>
    <cellStyle name="20% - Accent4 2 3" xfId="653"/>
    <cellStyle name="20% - Accent4 2 3 2" xfId="3063"/>
    <cellStyle name="20% - Accent4 2 4" xfId="654"/>
    <cellStyle name="20% - Accent4 2 4 2" xfId="3064"/>
    <cellStyle name="20% - Accent4 2 5" xfId="655"/>
    <cellStyle name="20% - Accent4 2 5 2" xfId="3065"/>
    <cellStyle name="20% - Accent4 3" xfId="395"/>
    <cellStyle name="20% - Accent4 4" xfId="656"/>
    <cellStyle name="20% - Accent4 4 2" xfId="3066"/>
    <cellStyle name="20% - Accent4 5" xfId="657"/>
    <cellStyle name="20% - Accent4 5 2" xfId="3067"/>
    <cellStyle name="20% - Accent4 6" xfId="658"/>
    <cellStyle name="20% - Accent4 6 2" xfId="3068"/>
    <cellStyle name="20% - Accent5 2" xfId="396"/>
    <cellStyle name="20% - Accent5 2 2" xfId="659"/>
    <cellStyle name="20% - Accent5 2 2 2" xfId="3069"/>
    <cellStyle name="20% - Accent5 2 3" xfId="660"/>
    <cellStyle name="20% - Accent5 2 3 2" xfId="3070"/>
    <cellStyle name="20% - Accent5 2 4" xfId="661"/>
    <cellStyle name="20% - Accent5 2 4 2" xfId="3071"/>
    <cellStyle name="20% - Accent5 2 5" xfId="662"/>
    <cellStyle name="20% - Accent5 2 5 2" xfId="3072"/>
    <cellStyle name="20% - Accent5 3" xfId="397"/>
    <cellStyle name="20% - Accent5 4" xfId="663"/>
    <cellStyle name="20% - Accent5 4 2" xfId="3073"/>
    <cellStyle name="20% - Accent5 5" xfId="664"/>
    <cellStyle name="20% - Accent5 5 2" xfId="3074"/>
    <cellStyle name="20% - Accent5 6" xfId="665"/>
    <cellStyle name="20% - Accent5 6 2" xfId="3075"/>
    <cellStyle name="20% - Accent6 2" xfId="398"/>
    <cellStyle name="20% - Accent6 2 2" xfId="666"/>
    <cellStyle name="20% - Accent6 2 2 2" xfId="3076"/>
    <cellStyle name="20% - Accent6 2 3" xfId="667"/>
    <cellStyle name="20% - Accent6 2 3 2" xfId="3077"/>
    <cellStyle name="20% - Accent6 2 4" xfId="668"/>
    <cellStyle name="20% - Accent6 2 4 2" xfId="3078"/>
    <cellStyle name="20% - Accent6 2 5" xfId="669"/>
    <cellStyle name="20% - Accent6 2 5 2" xfId="3079"/>
    <cellStyle name="20% - Accent6 3" xfId="399"/>
    <cellStyle name="20% - Accent6 4" xfId="670"/>
    <cellStyle name="20% - Accent6 4 2" xfId="3080"/>
    <cellStyle name="20% - Accent6 5" xfId="671"/>
    <cellStyle name="20% - Accent6 5 2" xfId="3081"/>
    <cellStyle name="20% - Accent6 6" xfId="672"/>
    <cellStyle name="20% - Accent6 6 2" xfId="3082"/>
    <cellStyle name="3" xfId="121"/>
    <cellStyle name="4" xfId="122"/>
    <cellStyle name="4_Book1" xfId="123"/>
    <cellStyle name="4_F2 200_Monthly P&amp;L @ 31.12.2009" xfId="124"/>
    <cellStyle name="4_F2_120_Centralized CB's as of 31.12.2009 ok" xfId="125"/>
    <cellStyle name="4_G 215 note FA fara provizioane" xfId="126"/>
    <cellStyle name="4_Hidroelectrica FS OMF @ 31.12.2009" xfId="127"/>
    <cellStyle name="4_IFRS FS" xfId="128"/>
    <cellStyle name="4_IFRS FS_2006" xfId="129"/>
    <cellStyle name="4_IFRS FS_2006_Book1" xfId="130"/>
    <cellStyle name="4_IFRS FS_2006_F2 200_Monthly P&amp;L @ 31.12.2009" xfId="131"/>
    <cellStyle name="4_IFRS FS_2006_F2_120_Centralized CB's as of 31.12.2009 ok" xfId="132"/>
    <cellStyle name="4_IFRS FS_2006_Hidroelectrica FS OMF @ 31.12.2009" xfId="133"/>
    <cellStyle name="4_IFRS FS_Book1" xfId="134"/>
    <cellStyle name="4_IFRS FS_F2 200_Monthly P&amp;L @ 31.12.2009" xfId="135"/>
    <cellStyle name="4_IFRS FS_F2_120_Centralized CB's as of 31.12.2009 ok" xfId="136"/>
    <cellStyle name="4_IFRS FS_Hidroelectrica FS OMF @ 31.12.2009" xfId="137"/>
    <cellStyle name="4_TAROM IFRS 31.12.2007" xfId="138"/>
    <cellStyle name="40% - Accent1 2" xfId="400"/>
    <cellStyle name="40% - Accent1 2 2" xfId="673"/>
    <cellStyle name="40% - Accent1 2 2 2" xfId="3083"/>
    <cellStyle name="40% - Accent1 2 3" xfId="674"/>
    <cellStyle name="40% - Accent1 2 3 2" xfId="3084"/>
    <cellStyle name="40% - Accent1 2 4" xfId="675"/>
    <cellStyle name="40% - Accent1 2 4 2" xfId="3085"/>
    <cellStyle name="40% - Accent1 2 5" xfId="676"/>
    <cellStyle name="40% - Accent1 2 5 2" xfId="3086"/>
    <cellStyle name="40% - Accent1 3" xfId="401"/>
    <cellStyle name="40% - Accent1 4" xfId="677"/>
    <cellStyle name="40% - Accent1 4 2" xfId="3087"/>
    <cellStyle name="40% - Accent1 5" xfId="678"/>
    <cellStyle name="40% - Accent1 5 2" xfId="3088"/>
    <cellStyle name="40% - Accent1 6" xfId="679"/>
    <cellStyle name="40% - Accent1 6 2" xfId="3089"/>
    <cellStyle name="40% - Accent2 2" xfId="402"/>
    <cellStyle name="40% - Accent2 2 2" xfId="680"/>
    <cellStyle name="40% - Accent2 2 2 2" xfId="3090"/>
    <cellStyle name="40% - Accent2 2 3" xfId="681"/>
    <cellStyle name="40% - Accent2 2 3 2" xfId="3091"/>
    <cellStyle name="40% - Accent2 2 4" xfId="682"/>
    <cellStyle name="40% - Accent2 2 4 2" xfId="3092"/>
    <cellStyle name="40% - Accent2 2 5" xfId="683"/>
    <cellStyle name="40% - Accent2 2 5 2" xfId="3093"/>
    <cellStyle name="40% - Accent2 3" xfId="403"/>
    <cellStyle name="40% - Accent2 4" xfId="684"/>
    <cellStyle name="40% - Accent2 4 2" xfId="3094"/>
    <cellStyle name="40% - Accent2 5" xfId="685"/>
    <cellStyle name="40% - Accent2 5 2" xfId="3095"/>
    <cellStyle name="40% - Accent2 6" xfId="686"/>
    <cellStyle name="40% - Accent2 6 2" xfId="3096"/>
    <cellStyle name="40% - Accent3 2" xfId="404"/>
    <cellStyle name="40% - Accent3 2 2" xfId="687"/>
    <cellStyle name="40% - Accent3 2 2 2" xfId="3097"/>
    <cellStyle name="40% - Accent3 2 3" xfId="688"/>
    <cellStyle name="40% - Accent3 2 3 2" xfId="3098"/>
    <cellStyle name="40% - Accent3 2 4" xfId="689"/>
    <cellStyle name="40% - Accent3 2 4 2" xfId="3099"/>
    <cellStyle name="40% - Accent3 2 5" xfId="690"/>
    <cellStyle name="40% - Accent3 2 5 2" xfId="3100"/>
    <cellStyle name="40% - Accent3 3" xfId="405"/>
    <cellStyle name="40% - Accent3 4" xfId="691"/>
    <cellStyle name="40% - Accent3 4 2" xfId="3101"/>
    <cellStyle name="40% - Accent3 5" xfId="692"/>
    <cellStyle name="40% - Accent3 5 2" xfId="3102"/>
    <cellStyle name="40% - Accent3 6" xfId="693"/>
    <cellStyle name="40% - Accent3 6 2" xfId="3103"/>
    <cellStyle name="40% - Accent4 2" xfId="406"/>
    <cellStyle name="40% - Accent4 2 2" xfId="694"/>
    <cellStyle name="40% - Accent4 2 2 2" xfId="3104"/>
    <cellStyle name="40% - Accent4 2 3" xfId="695"/>
    <cellStyle name="40% - Accent4 2 3 2" xfId="3105"/>
    <cellStyle name="40% - Accent4 2 4" xfId="696"/>
    <cellStyle name="40% - Accent4 2 4 2" xfId="3106"/>
    <cellStyle name="40% - Accent4 2 5" xfId="697"/>
    <cellStyle name="40% - Accent4 2 5 2" xfId="3107"/>
    <cellStyle name="40% - Accent4 3" xfId="407"/>
    <cellStyle name="40% - Accent4 4" xfId="698"/>
    <cellStyle name="40% - Accent4 4 2" xfId="3108"/>
    <cellStyle name="40% - Accent4 5" xfId="699"/>
    <cellStyle name="40% - Accent4 5 2" xfId="3109"/>
    <cellStyle name="40% - Accent4 6" xfId="700"/>
    <cellStyle name="40% - Accent4 6 2" xfId="3110"/>
    <cellStyle name="40% - Accent5 2" xfId="408"/>
    <cellStyle name="40% - Accent5 2 2" xfId="701"/>
    <cellStyle name="40% - Accent5 2 2 2" xfId="3111"/>
    <cellStyle name="40% - Accent5 2 3" xfId="702"/>
    <cellStyle name="40% - Accent5 2 3 2" xfId="3112"/>
    <cellStyle name="40% - Accent5 2 4" xfId="703"/>
    <cellStyle name="40% - Accent5 2 4 2" xfId="3113"/>
    <cellStyle name="40% - Accent5 2 5" xfId="704"/>
    <cellStyle name="40% - Accent5 2 5 2" xfId="3114"/>
    <cellStyle name="40% - Accent5 3" xfId="409"/>
    <cellStyle name="40% - Accent5 4" xfId="705"/>
    <cellStyle name="40% - Accent5 4 2" xfId="3115"/>
    <cellStyle name="40% - Accent5 5" xfId="706"/>
    <cellStyle name="40% - Accent5 5 2" xfId="3116"/>
    <cellStyle name="40% - Accent5 6" xfId="707"/>
    <cellStyle name="40% - Accent5 6 2" xfId="3117"/>
    <cellStyle name="40% - Accent6 2" xfId="410"/>
    <cellStyle name="40% - Accent6 2 2" xfId="708"/>
    <cellStyle name="40% - Accent6 2 2 2" xfId="3118"/>
    <cellStyle name="40% - Accent6 2 3" xfId="709"/>
    <cellStyle name="40% - Accent6 2 3 2" xfId="3119"/>
    <cellStyle name="40% - Accent6 2 4" xfId="710"/>
    <cellStyle name="40% - Accent6 2 4 2" xfId="3120"/>
    <cellStyle name="40% - Accent6 2 5" xfId="711"/>
    <cellStyle name="40% - Accent6 2 5 2" xfId="3121"/>
    <cellStyle name="40% - Accent6 3" xfId="411"/>
    <cellStyle name="40% - Accent6 4" xfId="712"/>
    <cellStyle name="40% - Accent6 4 2" xfId="3122"/>
    <cellStyle name="40% - Accent6 5" xfId="713"/>
    <cellStyle name="40% - Accent6 5 2" xfId="3123"/>
    <cellStyle name="40% - Accent6 6" xfId="714"/>
    <cellStyle name="40% - Accent6 6 2" xfId="3124"/>
    <cellStyle name="60% - Accent1 2" xfId="412"/>
    <cellStyle name="60% - Accent1 2 2" xfId="715"/>
    <cellStyle name="60% - Accent1 2 3" xfId="716"/>
    <cellStyle name="60% - Accent1 2 4" xfId="717"/>
    <cellStyle name="60% - Accent1 2 5" xfId="718"/>
    <cellStyle name="60% - Accent1 3" xfId="413"/>
    <cellStyle name="60% - Accent1 4" xfId="719"/>
    <cellStyle name="60% - Accent1 5" xfId="720"/>
    <cellStyle name="60% - Accent1 6" xfId="721"/>
    <cellStyle name="60% - Accent2 2" xfId="414"/>
    <cellStyle name="60% - Accent2 2 2" xfId="722"/>
    <cellStyle name="60% - Accent2 2 3" xfId="723"/>
    <cellStyle name="60% - Accent2 2 4" xfId="724"/>
    <cellStyle name="60% - Accent2 2 5" xfId="725"/>
    <cellStyle name="60% - Accent2 3" xfId="415"/>
    <cellStyle name="60% - Accent2 4" xfId="726"/>
    <cellStyle name="60% - Accent2 5" xfId="727"/>
    <cellStyle name="60% - Accent2 6" xfId="728"/>
    <cellStyle name="60% - Accent3 2" xfId="416"/>
    <cellStyle name="60% - Accent3 2 2" xfId="729"/>
    <cellStyle name="60% - Accent3 2 3" xfId="730"/>
    <cellStyle name="60% - Accent3 2 4" xfId="731"/>
    <cellStyle name="60% - Accent3 2 5" xfId="732"/>
    <cellStyle name="60% - Accent3 3" xfId="417"/>
    <cellStyle name="60% - Accent3 4" xfId="733"/>
    <cellStyle name="60% - Accent3 5" xfId="734"/>
    <cellStyle name="60% - Accent3 6" xfId="735"/>
    <cellStyle name="60% - Accent4 2" xfId="418"/>
    <cellStyle name="60% - Accent4 2 2" xfId="736"/>
    <cellStyle name="60% - Accent4 2 3" xfId="737"/>
    <cellStyle name="60% - Accent4 2 4" xfId="738"/>
    <cellStyle name="60% - Accent4 2 5" xfId="739"/>
    <cellStyle name="60% - Accent4 3" xfId="419"/>
    <cellStyle name="60% - Accent4 4" xfId="740"/>
    <cellStyle name="60% - Accent4 5" xfId="741"/>
    <cellStyle name="60% - Accent4 6" xfId="742"/>
    <cellStyle name="60% - Accent5 2" xfId="420"/>
    <cellStyle name="60% - Accent5 2 2" xfId="743"/>
    <cellStyle name="60% - Accent5 2 3" xfId="744"/>
    <cellStyle name="60% - Accent5 2 4" xfId="745"/>
    <cellStyle name="60% - Accent5 2 5" xfId="746"/>
    <cellStyle name="60% - Accent5 3" xfId="421"/>
    <cellStyle name="60% - Accent5 4" xfId="747"/>
    <cellStyle name="60% - Accent5 5" xfId="748"/>
    <cellStyle name="60% - Accent5 6" xfId="749"/>
    <cellStyle name="60% - Accent6 2" xfId="422"/>
    <cellStyle name="60% - Accent6 2 2" xfId="750"/>
    <cellStyle name="60% - Accent6 2 3" xfId="751"/>
    <cellStyle name="60% - Accent6 2 4" xfId="752"/>
    <cellStyle name="60% - Accent6 2 5" xfId="753"/>
    <cellStyle name="60% - Accent6 3" xfId="423"/>
    <cellStyle name="60% - Accent6 4" xfId="754"/>
    <cellStyle name="60% - Accent6 5" xfId="755"/>
    <cellStyle name="60% - Accent6 6" xfId="756"/>
    <cellStyle name="6mal" xfId="757"/>
    <cellStyle name="a" xfId="139"/>
    <cellStyle name="a_mongv" xfId="140"/>
    <cellStyle name="Accent1 2" xfId="424"/>
    <cellStyle name="Accent1 2 2" xfId="758"/>
    <cellStyle name="Accent1 2 3" xfId="759"/>
    <cellStyle name="Accent1 2 4" xfId="760"/>
    <cellStyle name="Accent1 2 5" xfId="761"/>
    <cellStyle name="Accent1 3" xfId="425"/>
    <cellStyle name="Accent1 4" xfId="762"/>
    <cellStyle name="Accent1 5" xfId="763"/>
    <cellStyle name="Accent1 6" xfId="764"/>
    <cellStyle name="Accent2 2" xfId="426"/>
    <cellStyle name="Accent2 2 2" xfId="765"/>
    <cellStyle name="Accent2 2 3" xfId="766"/>
    <cellStyle name="Accent2 2 4" xfId="767"/>
    <cellStyle name="Accent2 2 5" xfId="768"/>
    <cellStyle name="Accent2 3" xfId="427"/>
    <cellStyle name="Accent2 4" xfId="769"/>
    <cellStyle name="Accent2 5" xfId="770"/>
    <cellStyle name="Accent2 6" xfId="771"/>
    <cellStyle name="Accent3 2" xfId="428"/>
    <cellStyle name="Accent3 2 2" xfId="772"/>
    <cellStyle name="Accent3 2 3" xfId="773"/>
    <cellStyle name="Accent3 2 4" xfId="774"/>
    <cellStyle name="Accent3 2 5" xfId="775"/>
    <cellStyle name="Accent3 3" xfId="429"/>
    <cellStyle name="Accent3 4" xfId="776"/>
    <cellStyle name="Accent3 5" xfId="777"/>
    <cellStyle name="Accent3 6" xfId="778"/>
    <cellStyle name="Accent4 2" xfId="430"/>
    <cellStyle name="Accent4 2 2" xfId="779"/>
    <cellStyle name="Accent4 2 3" xfId="780"/>
    <cellStyle name="Accent4 2 4" xfId="781"/>
    <cellStyle name="Accent4 2 5" xfId="782"/>
    <cellStyle name="Accent4 3" xfId="431"/>
    <cellStyle name="Accent4 4" xfId="783"/>
    <cellStyle name="Accent4 5" xfId="784"/>
    <cellStyle name="Accent4 6" xfId="785"/>
    <cellStyle name="Accent5 2" xfId="432"/>
    <cellStyle name="Accent5 2 2" xfId="786"/>
    <cellStyle name="Accent5 2 3" xfId="787"/>
    <cellStyle name="Accent5 2 4" xfId="788"/>
    <cellStyle name="Accent5 2 5" xfId="789"/>
    <cellStyle name="Accent5 3" xfId="433"/>
    <cellStyle name="Accent5 4" xfId="790"/>
    <cellStyle name="Accent5 5" xfId="791"/>
    <cellStyle name="Accent5 6" xfId="792"/>
    <cellStyle name="Accent6 2" xfId="434"/>
    <cellStyle name="Accent6 2 2" xfId="793"/>
    <cellStyle name="Accent6 2 3" xfId="794"/>
    <cellStyle name="Accent6 2 4" xfId="795"/>
    <cellStyle name="Accent6 2 5" xfId="796"/>
    <cellStyle name="Accent6 3" xfId="435"/>
    <cellStyle name="Accent6 4" xfId="797"/>
    <cellStyle name="Accent6 5" xfId="798"/>
    <cellStyle name="Accent6 6" xfId="799"/>
    <cellStyle name="Accent6 7" xfId="3027"/>
    <cellStyle name="args.style" xfId="141"/>
    <cellStyle name="Assumption" xfId="436"/>
    <cellStyle name="Assumption 2" xfId="437"/>
    <cellStyle name="Assumption 2 2" xfId="438"/>
    <cellStyle name="Assumption 3" xfId="439"/>
    <cellStyle name="Assumption 3 3" xfId="440"/>
    <cellStyle name="Assumption_Teraplast_Cashflow__V_17082011" xfId="441"/>
    <cellStyle name="auf tausender" xfId="800"/>
    <cellStyle name="Bad" xfId="360"/>
    <cellStyle name="Bad 2" xfId="142"/>
    <cellStyle name="Bad 2 2" xfId="801"/>
    <cellStyle name="Bad 2 3" xfId="5193"/>
    <cellStyle name="Bad 3" xfId="442"/>
    <cellStyle name="Bad 4" xfId="560"/>
    <cellStyle name="Bad 5" xfId="3026"/>
    <cellStyle name="BlankRef" xfId="143"/>
    <cellStyle name="Border" xfId="144"/>
    <cellStyle name="Bun" xfId="145"/>
    <cellStyle name="Bun 2" xfId="802"/>
    <cellStyle name="Bun 2 2" xfId="803"/>
    <cellStyle name="Bun 3" xfId="804"/>
    <cellStyle name="Bun 4" xfId="805"/>
    <cellStyle name="Bun 5" xfId="806"/>
    <cellStyle name="Bun 6" xfId="807"/>
    <cellStyle name="Calc Currency (0)" xfId="146"/>
    <cellStyle name="CalcText" xfId="147"/>
    <cellStyle name="Calcul" xfId="148"/>
    <cellStyle name="Calcul 2" xfId="808"/>
    <cellStyle name="Calcul 2 2" xfId="809"/>
    <cellStyle name="Calcul 3" xfId="810"/>
    <cellStyle name="Calcul 4" xfId="811"/>
    <cellStyle name="Calcul 5" xfId="812"/>
    <cellStyle name="Calcul 6" xfId="813"/>
    <cellStyle name="Calculation" xfId="361"/>
    <cellStyle name="Calculation 2" xfId="443"/>
    <cellStyle name="Calculation 2 2" xfId="814"/>
    <cellStyle name="Calculation 3" xfId="444"/>
    <cellStyle name="Calculation 4" xfId="561"/>
    <cellStyle name="category" xfId="815"/>
    <cellStyle name="Celulă legată" xfId="149"/>
    <cellStyle name="Celulă legată 2" xfId="816"/>
    <cellStyle name="Celulă legată 2 2" xfId="817"/>
    <cellStyle name="Celulă legată 3" xfId="818"/>
    <cellStyle name="Celulă legată 4" xfId="819"/>
    <cellStyle name="Celulă legată 5" xfId="820"/>
    <cellStyle name="Celulă legată 6" xfId="821"/>
    <cellStyle name="Check Cell" xfId="362"/>
    <cellStyle name="Check Cell 2" xfId="445"/>
    <cellStyle name="Check Cell 2 2" xfId="822"/>
    <cellStyle name="Check Cell 3" xfId="446"/>
    <cellStyle name="Check Cell 4" xfId="562"/>
    <cellStyle name="CLIENT" xfId="150"/>
    <cellStyle name="Comma" xfId="1" builtinId="3"/>
    <cellStyle name="Comma [0] 2" xfId="25"/>
    <cellStyle name="Comma [0] 2 2" xfId="3125"/>
    <cellStyle name="Comma [0] 2 3" xfId="3126"/>
    <cellStyle name="Comma [0] 3" xfId="2936"/>
    <cellStyle name="Comma [0] 3 2" xfId="3127"/>
    <cellStyle name="Comma [0]t" xfId="151"/>
    <cellStyle name="Comma [2]" xfId="823"/>
    <cellStyle name="Comma 10" xfId="36"/>
    <cellStyle name="Comma 10 2" xfId="586"/>
    <cellStyle name="Comma 10 2 2" xfId="3128"/>
    <cellStyle name="Comma 10 2 3" xfId="3129"/>
    <cellStyle name="Comma 10 3" xfId="3130"/>
    <cellStyle name="Comma 10 4" xfId="3131"/>
    <cellStyle name="Comma 11" xfId="40"/>
    <cellStyle name="Comma 11 2" xfId="3132"/>
    <cellStyle name="Comma 12" xfId="152"/>
    <cellStyle name="Comma 12 2" xfId="153"/>
    <cellStyle name="Comma 12 2 2" xfId="154"/>
    <cellStyle name="Comma 12 2 2 2" xfId="3133"/>
    <cellStyle name="Comma 12 2 3" xfId="3134"/>
    <cellStyle name="Comma 12 3" xfId="155"/>
    <cellStyle name="Comma 12_02 Fixed assets restatement Dec 09" xfId="156"/>
    <cellStyle name="Comma 13" xfId="157"/>
    <cellStyle name="Comma 14" xfId="158"/>
    <cellStyle name="Comma 15" xfId="159"/>
    <cellStyle name="Comma 16" xfId="160"/>
    <cellStyle name="Comma 16 2" xfId="161"/>
    <cellStyle name="Comma 17" xfId="162"/>
    <cellStyle name="Comma 17 2" xfId="163"/>
    <cellStyle name="Comma 17 3" xfId="164"/>
    <cellStyle name="Comma 17 3 2" xfId="587"/>
    <cellStyle name="Comma 17 3 2 2" xfId="3135"/>
    <cellStyle name="Comma 17 3 3" xfId="588"/>
    <cellStyle name="Comma 17 3 3 2" xfId="3136"/>
    <cellStyle name="Comma 17 3 4" xfId="3037"/>
    <cellStyle name="Comma 17 3 4 2" xfId="5211"/>
    <cellStyle name="Comma 17 4" xfId="3137"/>
    <cellStyle name="Comma 17_02 Fixed assets restatement Dec 09" xfId="165"/>
    <cellStyle name="Comma 18" xfId="166"/>
    <cellStyle name="Comma 18 2" xfId="167"/>
    <cellStyle name="Comma 18 3" xfId="168"/>
    <cellStyle name="Comma 18 3 2" xfId="3138"/>
    <cellStyle name="Comma 18 3 3" xfId="3139"/>
    <cellStyle name="Comma 18 4" xfId="3140"/>
    <cellStyle name="Comma 18 5" xfId="3141"/>
    <cellStyle name="Comma 19" xfId="169"/>
    <cellStyle name="Comma 19 2" xfId="3142"/>
    <cellStyle name="Comma 2" xfId="7"/>
    <cellStyle name="Comma 2 2" xfId="170"/>
    <cellStyle name="Comma 2 2 2" xfId="2993"/>
    <cellStyle name="Comma 2 2 2 2" xfId="5167"/>
    <cellStyle name="Comma 2 2 3" xfId="3033"/>
    <cellStyle name="Comma 2 2 3 2" xfId="5163"/>
    <cellStyle name="Comma 2 2 3 3" xfId="5234"/>
    <cellStyle name="Comma 2 2 4 2" xfId="5168"/>
    <cellStyle name="Comma 2 3" xfId="171"/>
    <cellStyle name="Comma 2 3 2" xfId="5169"/>
    <cellStyle name="Comma 2 3 3" xfId="5170"/>
    <cellStyle name="Comma 2 4" xfId="172"/>
    <cellStyle name="Comma 2 4 2" xfId="3143"/>
    <cellStyle name="Comma 2 5" xfId="173"/>
    <cellStyle name="Comma 2 5 2" xfId="3144"/>
    <cellStyle name="Comma 2 6" xfId="174"/>
    <cellStyle name="Comma 2 6 2" xfId="3145"/>
    <cellStyle name="Comma 2 6 3" xfId="3146"/>
    <cellStyle name="Comma 2 7" xfId="2941"/>
    <cellStyle name="Comma 2 8" xfId="2966"/>
    <cellStyle name="Comma 2 8 2" xfId="3000"/>
    <cellStyle name="Comma 2_G1_20_TOM Centralizat@31 12 07" xfId="175"/>
    <cellStyle name="Comma 20" xfId="176"/>
    <cellStyle name="Comma 20 2" xfId="3147"/>
    <cellStyle name="Comma 21" xfId="177"/>
    <cellStyle name="Comma 21 2" xfId="3148"/>
    <cellStyle name="Comma 22" xfId="178"/>
    <cellStyle name="Comma 23" xfId="179"/>
    <cellStyle name="Comma 23 2" xfId="3149"/>
    <cellStyle name="Comma 23 3" xfId="3150"/>
    <cellStyle name="Comma 24" xfId="180"/>
    <cellStyle name="Comma 24 2" xfId="589"/>
    <cellStyle name="Comma 24 2 2" xfId="3151"/>
    <cellStyle name="Comma 24 3" xfId="3152"/>
    <cellStyle name="Comma 25" xfId="181"/>
    <cellStyle name="Comma 25 2" xfId="590"/>
    <cellStyle name="Comma 25 2 2" xfId="3153"/>
    <cellStyle name="Comma 25 3" xfId="3154"/>
    <cellStyle name="Comma 26" xfId="182"/>
    <cellStyle name="Comma 26 2" xfId="591"/>
    <cellStyle name="Comma 26 2 2" xfId="3155"/>
    <cellStyle name="Comma 26 3" xfId="3156"/>
    <cellStyle name="Comma 27" xfId="558"/>
    <cellStyle name="Comma 27 2" xfId="3157"/>
    <cellStyle name="Comma 27 3" xfId="3158"/>
    <cellStyle name="Comma 28" xfId="580"/>
    <cellStyle name="Comma 29" xfId="2994"/>
    <cellStyle name="Comma 29 2" xfId="3032"/>
    <cellStyle name="Comma 29 3" xfId="5164"/>
    <cellStyle name="Comma 29 4" xfId="5198"/>
    <cellStyle name="Comma 29 5" xfId="5233"/>
    <cellStyle name="Comma 3" xfId="8"/>
    <cellStyle name="Comma 3 2" xfId="183"/>
    <cellStyle name="Comma 3 2 2" xfId="2955"/>
    <cellStyle name="Comma 3 2 2 2" xfId="2995"/>
    <cellStyle name="Comma 3 2 2 2 2" xfId="5185"/>
    <cellStyle name="Comma 3 2 3" xfId="3159"/>
    <cellStyle name="Comma 3 3" xfId="2956"/>
    <cellStyle name="Comma 3 3 2" xfId="3160"/>
    <cellStyle name="Comma 3 4" xfId="5221"/>
    <cellStyle name="Comma 3_Teraplast_Cashflow__V_17082011" xfId="447"/>
    <cellStyle name="Comma 30" xfId="3001"/>
    <cellStyle name="Comma 31" xfId="3025"/>
    <cellStyle name="Comma 32" xfId="3035"/>
    <cellStyle name="Comma 33" xfId="3036"/>
    <cellStyle name="Comma 34" xfId="5187"/>
    <cellStyle name="Comma 35" xfId="5215"/>
    <cellStyle name="Comma 36" xfId="5228"/>
    <cellStyle name="Comma 4" xfId="9"/>
    <cellStyle name="Comma 4 2" xfId="448"/>
    <cellStyle name="Comma 4 2 2" xfId="3161"/>
    <cellStyle name="Comma 4 3" xfId="2952"/>
    <cellStyle name="Comma 4 3 2" xfId="3162"/>
    <cellStyle name="Comma 5" xfId="10"/>
    <cellStyle name="Comma 5 2" xfId="449"/>
    <cellStyle name="Comma 5 2 2" xfId="3163"/>
    <cellStyle name="Comma 6" xfId="11"/>
    <cellStyle name="Comma 6 2" xfId="450"/>
    <cellStyle name="Comma 6 2 2" xfId="3164"/>
    <cellStyle name="Comma 6 3" xfId="592"/>
    <cellStyle name="Comma 6 3 2" xfId="3165"/>
    <cellStyle name="Comma 6 4" xfId="3039"/>
    <cellStyle name="Comma 7" xfId="19"/>
    <cellStyle name="Comma 7 2" xfId="3166"/>
    <cellStyle name="Comma 7 3" xfId="3167"/>
    <cellStyle name="Comma 7 4" xfId="5178"/>
    <cellStyle name="Comma 8" xfId="23"/>
    <cellStyle name="Comma 8 2" xfId="378"/>
    <cellStyle name="Comma 8 2 2" xfId="3168"/>
    <cellStyle name="Comma 8 2 3" xfId="3169"/>
    <cellStyle name="Comma 8 3" xfId="3170"/>
    <cellStyle name="Comma 8 4" xfId="3171"/>
    <cellStyle name="Comma 9" xfId="35"/>
    <cellStyle name="Comma 9 2" xfId="379"/>
    <cellStyle name="Comma 9 2 2" xfId="3172"/>
    <cellStyle name="Comma 9 2 3" xfId="3173"/>
    <cellStyle name="Comma 9 3" xfId="3174"/>
    <cellStyle name="Comma 9 4" xfId="3175"/>
    <cellStyle name="Comma[0]" xfId="184"/>
    <cellStyle name="Comma[0] 2" xfId="3176"/>
    <cellStyle name="Comma0" xfId="185"/>
    <cellStyle name="Copied" xfId="186"/>
    <cellStyle name="COST1" xfId="187"/>
    <cellStyle name="Currency [0] _טאלדן מוטורס" xfId="188"/>
    <cellStyle name="Currency 2" xfId="189"/>
    <cellStyle name="Currency 3" xfId="190"/>
    <cellStyle name="Currency 4" xfId="593"/>
    <cellStyle name="Currency 4 2" xfId="3177"/>
    <cellStyle name="Currency 4 3" xfId="3178"/>
    <cellStyle name="Currency0" xfId="191"/>
    <cellStyle name="data" xfId="192"/>
    <cellStyle name="Date" xfId="12"/>
    <cellStyle name="Dezimal [0]_1" xfId="193"/>
    <cellStyle name="Dezimal 2" xfId="824"/>
    <cellStyle name="Dezimal 3" xfId="825"/>
    <cellStyle name="Dezimal_1" xfId="194"/>
    <cellStyle name="Drivers" xfId="451"/>
    <cellStyle name="Empty_Cell" xfId="452"/>
    <cellStyle name="Entered" xfId="195"/>
    <cellStyle name="Eronat" xfId="196"/>
    <cellStyle name="Eronat 2" xfId="826"/>
    <cellStyle name="Eronat 2 2" xfId="827"/>
    <cellStyle name="Eronat 3" xfId="828"/>
    <cellStyle name="Eronat 4" xfId="829"/>
    <cellStyle name="Eronat 5" xfId="830"/>
    <cellStyle name="Eronat 6" xfId="831"/>
    <cellStyle name="Euro" xfId="13"/>
    <cellStyle name="Explanatory Text" xfId="363"/>
    <cellStyle name="Explanatory Text 2" xfId="453"/>
    <cellStyle name="Explanatory Text 2 2" xfId="832"/>
    <cellStyle name="Explanatory Text 2 3" xfId="5219"/>
    <cellStyle name="Explanatory Text 3" xfId="454"/>
    <cellStyle name="Explanatory Text 4" xfId="563"/>
    <cellStyle name="External_Links" xfId="455"/>
    <cellStyle name="EY Narrative text" xfId="456"/>
    <cellStyle name="EY%colcalc" xfId="457"/>
    <cellStyle name="EY%input" xfId="458"/>
    <cellStyle name="EY%rowcalc" xfId="459"/>
    <cellStyle name="EY0dp" xfId="460"/>
    <cellStyle name="EY1dp" xfId="461"/>
    <cellStyle name="EY2dp" xfId="462"/>
    <cellStyle name="EY3dp" xfId="463"/>
    <cellStyle name="EYChartTitle" xfId="464"/>
    <cellStyle name="EYColumnHeading" xfId="465"/>
    <cellStyle name="EYColumnHeading 4" xfId="466"/>
    <cellStyle name="EYColumnHeadingItalic" xfId="467"/>
    <cellStyle name="EYCoverDatabookName" xfId="468"/>
    <cellStyle name="EYCoverDate" xfId="469"/>
    <cellStyle name="EYCoverDraft" xfId="470"/>
    <cellStyle name="EYCoverProjectName" xfId="471"/>
    <cellStyle name="EYCurrency" xfId="472"/>
    <cellStyle name="EYNotes" xfId="473"/>
    <cellStyle name="EYNotesHeading" xfId="474"/>
    <cellStyle name="EYnumber" xfId="475"/>
    <cellStyle name="EYRelianceRestricted" xfId="476"/>
    <cellStyle name="EYSectionHeading" xfId="477"/>
    <cellStyle name="EYSheetHeader1" xfId="478"/>
    <cellStyle name="EYSheetHeading" xfId="479"/>
    <cellStyle name="EYsmallheading" xfId="480"/>
    <cellStyle name="EYSource" xfId="481"/>
    <cellStyle name="EYtext" xfId="482"/>
    <cellStyle name="EYtext 2" xfId="483"/>
    <cellStyle name="EYtextbold" xfId="484"/>
    <cellStyle name="EYtextbolditalic" xfId="485"/>
    <cellStyle name="EYtextitalic" xfId="486"/>
    <cellStyle name="Flag" xfId="487"/>
    <cellStyle name="Flag 2" xfId="488"/>
    <cellStyle name="Flag 3" xfId="489"/>
    <cellStyle name="Footnote" xfId="833"/>
    <cellStyle name="Good" xfId="364"/>
    <cellStyle name="Good 2" xfId="197"/>
    <cellStyle name="Good 2 2" xfId="834"/>
    <cellStyle name="Good 3" xfId="490"/>
    <cellStyle name="Good 4" xfId="491"/>
    <cellStyle name="Good 5" xfId="555"/>
    <cellStyle name="Grey" xfId="198"/>
    <cellStyle name="HEADER" xfId="835"/>
    <cellStyle name="Header1" xfId="199"/>
    <cellStyle name="Header2" xfId="200"/>
    <cellStyle name="Header2 2" xfId="594"/>
    <cellStyle name="Heading 1" xfId="365"/>
    <cellStyle name="Heading 1 2" xfId="492"/>
    <cellStyle name="Heading 1 2 2" xfId="836"/>
    <cellStyle name="Heading 1 3" xfId="493"/>
    <cellStyle name="Heading 1 3 2" xfId="494"/>
    <cellStyle name="Heading 1 3 3" xfId="495"/>
    <cellStyle name="Heading 1 4" xfId="564"/>
    <cellStyle name="Heading 2" xfId="366"/>
    <cellStyle name="Heading 2 2" xfId="496"/>
    <cellStyle name="Heading 2 2 2" xfId="497"/>
    <cellStyle name="Heading 2 2 2 2" xfId="498"/>
    <cellStyle name="Heading 2 2 3" xfId="499"/>
    <cellStyle name="Heading 2 2_Teraplast_Cashflow__V_17082011" xfId="500"/>
    <cellStyle name="Heading 2 3" xfId="501"/>
    <cellStyle name="Heading 2 4" xfId="565"/>
    <cellStyle name="Heading 3" xfId="367"/>
    <cellStyle name="Heading 3 2" xfId="502"/>
    <cellStyle name="Heading 3 2 2" xfId="837"/>
    <cellStyle name="Heading 3 3" xfId="503"/>
    <cellStyle name="Heading 3 4" xfId="566"/>
    <cellStyle name="Heading 4" xfId="368"/>
    <cellStyle name="Heading 4 2" xfId="504"/>
    <cellStyle name="Heading 4 2 2" xfId="838"/>
    <cellStyle name="Heading 4 3" xfId="505"/>
    <cellStyle name="Heading 4 4" xfId="567"/>
    <cellStyle name="Historical_Data" xfId="506"/>
    <cellStyle name="Hyperlink 2" xfId="201"/>
    <cellStyle name="Hyperlink 3" xfId="5224"/>
    <cellStyle name="I." xfId="202"/>
    <cellStyle name="I.-zweizeilig" xfId="203"/>
    <cellStyle name="Ieșire" xfId="204"/>
    <cellStyle name="Ieșire 2" xfId="839"/>
    <cellStyle name="Ieșire 2 2" xfId="840"/>
    <cellStyle name="Ieșire 3" xfId="841"/>
    <cellStyle name="Ieșire 4" xfId="842"/>
    <cellStyle name="Ieșire 5" xfId="843"/>
    <cellStyle name="Ieșire 6" xfId="844"/>
    <cellStyle name="InLink" xfId="845"/>
    <cellStyle name="Input" xfId="369"/>
    <cellStyle name="Input [yellow]" xfId="205"/>
    <cellStyle name="Input 2" xfId="507"/>
    <cellStyle name="Input 2 2" xfId="846"/>
    <cellStyle name="Input 3" xfId="508"/>
    <cellStyle name="Input 4" xfId="568"/>
    <cellStyle name="Input Cells" xfId="206"/>
    <cellStyle name="Input Text" xfId="207"/>
    <cellStyle name="Intrare" xfId="208"/>
    <cellStyle name="Intrare 2" xfId="847"/>
    <cellStyle name="Intrare 2 2" xfId="848"/>
    <cellStyle name="Intrare 3" xfId="849"/>
    <cellStyle name="Intrare 4" xfId="850"/>
    <cellStyle name="Intrare 5" xfId="851"/>
    <cellStyle name="Intrare 6" xfId="852"/>
    <cellStyle name="L_Ref" xfId="209"/>
    <cellStyle name="L_Ref_G 215 note FA fara provizioane" xfId="210"/>
    <cellStyle name="L_Ref_G 215 note FA fara provizioane_Book1" xfId="211"/>
    <cellStyle name="L_Ref_G 215 note FA fara provizioane_F2 200_Monthly P&amp;L @ 31.12.2009" xfId="212"/>
    <cellStyle name="L_Ref_G 215 note FA fara provizioane_F2_120_Centralized CB's as of 31.12.2009 ok" xfId="213"/>
    <cellStyle name="L_Ref_G 215 note FA fara provizioane_Hidroelectrica FS OMF @ 31.12.2009" xfId="214"/>
    <cellStyle name="L_Ref_G 215 note FA fara provizioane_Monthly P&amp;L 31.12.2008" xfId="215"/>
    <cellStyle name="L_Ref_G 215 note FA fara provizioane_sebes standalone" xfId="216"/>
    <cellStyle name="L_Ref_IFRS FS" xfId="217"/>
    <cellStyle name="L_Ref_IFRS FS_2006" xfId="218"/>
    <cellStyle name="L_Ref_IFRS FS_2006_G 215 note FA fara provizioane" xfId="219"/>
    <cellStyle name="L_Ref_IFRS FS_2006_G 215 note FA fara provizioane_Book1" xfId="220"/>
    <cellStyle name="L_Ref_IFRS FS_2006_G 215 note FA fara provizioane_F2 200_Monthly P&amp;L @ 31.12.2009" xfId="221"/>
    <cellStyle name="L_Ref_IFRS FS_2006_G 215 note FA fara provizioane_F2_120_Centralized CB's as of 31.12.2009 ok" xfId="222"/>
    <cellStyle name="L_Ref_IFRS FS_2006_G 215 note FA fara provizioane_Hidroelectrica FS OMF @ 31.12.2009" xfId="223"/>
    <cellStyle name="L_Ref_IFRS FS_2006_G 215 note FA fara provizioane_Monthly P&amp;L 31.12.2008" xfId="224"/>
    <cellStyle name="L_Ref_IFRS FS_2006_G 215 note FA fara provizioane_sebes standalone" xfId="225"/>
    <cellStyle name="L_Ref_TAROM IFRS 31.12.2007" xfId="226"/>
    <cellStyle name="L_Ref_TAROM IFRS 31.12.2007_Book1" xfId="227"/>
    <cellStyle name="L_Ref_TAROM IFRS 31.12.2007_F2 200_Monthly P&amp;L @ 31.12.2009" xfId="228"/>
    <cellStyle name="L_Ref_TAROM IFRS 31.12.2007_F2_120_Centralized CB's as of 31.12.2009 ok" xfId="229"/>
    <cellStyle name="L_Ref_TAROM IFRS 31.12.2007_Hidroelectrica FS OMF @ 31.12.2009" xfId="230"/>
    <cellStyle name="L_Ref_TAROM IFRS 31.12.2007_Monthly P&amp;L 31.12.2008" xfId="231"/>
    <cellStyle name="L_Ref_TAROM IFRS 31.12.2007_sebes standalone" xfId="232"/>
    <cellStyle name="Line_Summary" xfId="509"/>
    <cellStyle name="Linked Cell" xfId="370"/>
    <cellStyle name="Linked Cell 2" xfId="510"/>
    <cellStyle name="Linked Cell 2 2" xfId="853"/>
    <cellStyle name="Linked Cell 3" xfId="511"/>
    <cellStyle name="Linked Cell 4" xfId="569"/>
    <cellStyle name="Linked Cells" xfId="233"/>
    <cellStyle name="lp" xfId="234"/>
    <cellStyle name="Migliaia (0)_ACCESSORIE" xfId="235"/>
    <cellStyle name="Migliaia_Foglio1" xfId="854"/>
    <cellStyle name="Millares [0]_96 Risk" xfId="855"/>
    <cellStyle name="Millares_96 Risk" xfId="856"/>
    <cellStyle name="Milliers [0]_!!!GO" xfId="236"/>
    <cellStyle name="Milliers_!!!GO" xfId="237"/>
    <cellStyle name="Model" xfId="857"/>
    <cellStyle name="Mon?taire [0]_!!!GO" xfId="238"/>
    <cellStyle name="Mon?taire_!!!GO" xfId="239"/>
    <cellStyle name="Moneda [0]_96 Risk" xfId="858"/>
    <cellStyle name="Moneda_96 Risk" xfId="859"/>
    <cellStyle name="Monétaire [0]_BES_EXP" xfId="240"/>
    <cellStyle name="Monétaire_BES_EXP" xfId="241"/>
    <cellStyle name="neg0.0" xfId="860"/>
    <cellStyle name="Neutral" xfId="371"/>
    <cellStyle name="Neutral 2" xfId="512"/>
    <cellStyle name="Neutral 2 2" xfId="861"/>
    <cellStyle name="Neutral 3" xfId="513"/>
    <cellStyle name="Neutral 4" xfId="514"/>
    <cellStyle name="Neutral 5" xfId="570"/>
    <cellStyle name="Neutru" xfId="242"/>
    <cellStyle name="Neutru 2" xfId="862"/>
    <cellStyle name="Neutru 2 2" xfId="863"/>
    <cellStyle name="Neutru 3" xfId="864"/>
    <cellStyle name="Neutru 4" xfId="865"/>
    <cellStyle name="Neutru 5" xfId="866"/>
    <cellStyle name="Neutru 6" xfId="867"/>
    <cellStyle name="Normal" xfId="0" builtinId="0"/>
    <cellStyle name="Normal - Style1" xfId="243"/>
    <cellStyle name="Normal 10" xfId="244"/>
    <cellStyle name="Normal 10 2" xfId="5171"/>
    <cellStyle name="Normal 10 2 2" xfId="5223"/>
    <cellStyle name="Normal 10 3" xfId="5172"/>
    <cellStyle name="Normal 10 4" xfId="5217"/>
    <cellStyle name="Normal 105" xfId="5207"/>
    <cellStyle name="Normal 11" xfId="245"/>
    <cellStyle name="Normal 11 2" xfId="246"/>
    <cellStyle name="Normal 11_02 Fixed assets restatement Dec 09" xfId="247"/>
    <cellStyle name="Normal 12" xfId="248"/>
    <cellStyle name="Normal 13" xfId="249"/>
    <cellStyle name="Normal 13 2" xfId="868"/>
    <cellStyle name="Normal 13 2 2" xfId="3031"/>
    <cellStyle name="Normal 14" xfId="250"/>
    <cellStyle name="Normal 14 2" xfId="515"/>
    <cellStyle name="Normal 15" xfId="251"/>
    <cellStyle name="Normal 16" xfId="252"/>
    <cellStyle name="Normal 17" xfId="39"/>
    <cellStyle name="Normal 17 2" xfId="595"/>
    <cellStyle name="Normal 17 2 2" xfId="3179"/>
    <cellStyle name="Normal 17 3" xfId="869"/>
    <cellStyle name="Normal 17 4" xfId="3180"/>
    <cellStyle name="Normal 18" xfId="253"/>
    <cellStyle name="Normal 18 2" xfId="596"/>
    <cellStyle name="Normal 18 2 2" xfId="3181"/>
    <cellStyle name="Normal 18 3" xfId="3182"/>
    <cellStyle name="Normal 19" xfId="359"/>
    <cellStyle name="Normal 2" xfId="3"/>
    <cellStyle name="Normal 2 10" xfId="516"/>
    <cellStyle name="Normal 2 10 2" xfId="870"/>
    <cellStyle name="Normal 2 10 2 2" xfId="871"/>
    <cellStyle name="Normal 2 10 2 2 2" xfId="872"/>
    <cellStyle name="Normal 2 10 2 2 2 2" xfId="873"/>
    <cellStyle name="Normal 2 10 2 2 2 2 2" xfId="874"/>
    <cellStyle name="Normal 2 10 2 2 2 2 2 2" xfId="3183"/>
    <cellStyle name="Normal 2 10 2 2 2 2 3" xfId="3184"/>
    <cellStyle name="Normal 2 10 2 2 2 3" xfId="875"/>
    <cellStyle name="Normal 2 10 2 2 2 3 2" xfId="3185"/>
    <cellStyle name="Normal 2 10 2 2 2 4" xfId="3186"/>
    <cellStyle name="Normal 2 10 2 2 3" xfId="876"/>
    <cellStyle name="Normal 2 10 2 2 3 2" xfId="877"/>
    <cellStyle name="Normal 2 10 2 2 3 2 2" xfId="3187"/>
    <cellStyle name="Normal 2 10 2 2 3 3" xfId="3188"/>
    <cellStyle name="Normal 2 10 2 2 4" xfId="878"/>
    <cellStyle name="Normal 2 10 2 2 4 2" xfId="3189"/>
    <cellStyle name="Normal 2 10 2 2 5" xfId="3190"/>
    <cellStyle name="Normal 2 10 2 3" xfId="879"/>
    <cellStyle name="Normal 2 10 2 3 2" xfId="880"/>
    <cellStyle name="Normal 2 10 2 3 2 2" xfId="881"/>
    <cellStyle name="Normal 2 10 2 3 2 2 2" xfId="3191"/>
    <cellStyle name="Normal 2 10 2 3 2 3" xfId="3192"/>
    <cellStyle name="Normal 2 10 2 3 3" xfId="882"/>
    <cellStyle name="Normal 2 10 2 3 3 2" xfId="3193"/>
    <cellStyle name="Normal 2 10 2 3 4" xfId="3194"/>
    <cellStyle name="Normal 2 10 2 4" xfId="883"/>
    <cellStyle name="Normal 2 10 2 4 2" xfId="884"/>
    <cellStyle name="Normal 2 10 2 4 2 2" xfId="3195"/>
    <cellStyle name="Normal 2 10 2 4 3" xfId="3196"/>
    <cellStyle name="Normal 2 10 2 5" xfId="885"/>
    <cellStyle name="Normal 2 10 2 5 2" xfId="3197"/>
    <cellStyle name="Normal 2 10 2 6" xfId="3198"/>
    <cellStyle name="Normal 2 10 3" xfId="886"/>
    <cellStyle name="Normal 2 10 3 2" xfId="887"/>
    <cellStyle name="Normal 2 10 3 2 2" xfId="888"/>
    <cellStyle name="Normal 2 10 3 2 2 2" xfId="889"/>
    <cellStyle name="Normal 2 10 3 2 2 2 2" xfId="3199"/>
    <cellStyle name="Normal 2 10 3 2 2 3" xfId="3200"/>
    <cellStyle name="Normal 2 10 3 2 3" xfId="890"/>
    <cellStyle name="Normal 2 10 3 2 3 2" xfId="3201"/>
    <cellStyle name="Normal 2 10 3 2 4" xfId="3202"/>
    <cellStyle name="Normal 2 10 3 3" xfId="891"/>
    <cellStyle name="Normal 2 10 3 3 2" xfId="892"/>
    <cellStyle name="Normal 2 10 3 3 2 2" xfId="3203"/>
    <cellStyle name="Normal 2 10 3 3 3" xfId="3204"/>
    <cellStyle name="Normal 2 10 3 4" xfId="893"/>
    <cellStyle name="Normal 2 10 3 4 2" xfId="3205"/>
    <cellStyle name="Normal 2 10 3 5" xfId="3206"/>
    <cellStyle name="Normal 2 10 4" xfId="894"/>
    <cellStyle name="Normal 2 10 4 2" xfId="895"/>
    <cellStyle name="Normal 2 10 4 2 2" xfId="896"/>
    <cellStyle name="Normal 2 10 4 2 2 2" xfId="3207"/>
    <cellStyle name="Normal 2 10 4 2 3" xfId="3208"/>
    <cellStyle name="Normal 2 10 4 3" xfId="897"/>
    <cellStyle name="Normal 2 10 4 3 2" xfId="3209"/>
    <cellStyle name="Normal 2 10 4 4" xfId="3210"/>
    <cellStyle name="Normal 2 10 5" xfId="898"/>
    <cellStyle name="Normal 2 10 5 2" xfId="899"/>
    <cellStyle name="Normal 2 10 5 2 2" xfId="3211"/>
    <cellStyle name="Normal 2 10 5 3" xfId="3212"/>
    <cellStyle name="Normal 2 10 6" xfId="900"/>
    <cellStyle name="Normal 2 10 6 2" xfId="3213"/>
    <cellStyle name="Normal 2 10 7" xfId="3002"/>
    <cellStyle name="Normal 2 11" xfId="254"/>
    <cellStyle name="Normal 2 12" xfId="255"/>
    <cellStyle name="Normal 2 13" xfId="901"/>
    <cellStyle name="Normal 2 13 2" xfId="902"/>
    <cellStyle name="Normal 2 13 3" xfId="3003"/>
    <cellStyle name="Normal 2 13 4" xfId="5166"/>
    <cellStyle name="Normal 2 13 5" xfId="5235"/>
    <cellStyle name="Normal 2 14" xfId="903"/>
    <cellStyle name="Normal 2 15" xfId="904"/>
    <cellStyle name="Normal 2 16" xfId="905"/>
    <cellStyle name="Normal 2 17" xfId="906"/>
    <cellStyle name="Normal 2 17 2" xfId="3214"/>
    <cellStyle name="Normal 2 18" xfId="907"/>
    <cellStyle name="Normal 2 18 2" xfId="908"/>
    <cellStyle name="Normal 2 18 2 2" xfId="3215"/>
    <cellStyle name="Normal 2 18 3" xfId="3216"/>
    <cellStyle name="Normal 2 19" xfId="909"/>
    <cellStyle name="Normal 2 19 2" xfId="3217"/>
    <cellStyle name="Normal 2 2" xfId="34"/>
    <cellStyle name="Normal 2 2 10" xfId="910"/>
    <cellStyle name="Normal 2 2 11" xfId="911"/>
    <cellStyle name="Normal 2 2 11 2" xfId="912"/>
    <cellStyle name="Normal 2 2 11 2 2" xfId="913"/>
    <cellStyle name="Normal 2 2 11 2 2 2" xfId="914"/>
    <cellStyle name="Normal 2 2 11 2 2 2 2" xfId="3218"/>
    <cellStyle name="Normal 2 2 11 2 2 3" xfId="3219"/>
    <cellStyle name="Normal 2 2 11 2 3" xfId="915"/>
    <cellStyle name="Normal 2 2 11 2 3 2" xfId="3220"/>
    <cellStyle name="Normal 2 2 11 2 4" xfId="3221"/>
    <cellStyle name="Normal 2 2 11 3" xfId="916"/>
    <cellStyle name="Normal 2 2 11 3 2" xfId="917"/>
    <cellStyle name="Normal 2 2 11 3 2 2" xfId="3222"/>
    <cellStyle name="Normal 2 2 11 3 3" xfId="3223"/>
    <cellStyle name="Normal 2 2 11 4" xfId="918"/>
    <cellStyle name="Normal 2 2 11 4 2" xfId="3224"/>
    <cellStyle name="Normal 2 2 11 5" xfId="3225"/>
    <cellStyle name="Normal 2 2 12" xfId="919"/>
    <cellStyle name="Normal 2 2 12 2" xfId="920"/>
    <cellStyle name="Normal 2 2 12 2 2" xfId="3226"/>
    <cellStyle name="Normal 2 2 13" xfId="921"/>
    <cellStyle name="Normal 2 2 13 2" xfId="3227"/>
    <cellStyle name="Normal 2 2 14" xfId="922"/>
    <cellStyle name="Normal 2 2 14 2" xfId="3228"/>
    <cellStyle name="Normal 2 2 15" xfId="923"/>
    <cellStyle name="Normal 2 2 15 2" xfId="3229"/>
    <cellStyle name="Normal 2 2 16" xfId="924"/>
    <cellStyle name="Normal 2 2 16 2" xfId="925"/>
    <cellStyle name="Normal 2 2 16 2 2" xfId="926"/>
    <cellStyle name="Normal 2 2 16 2 2 2" xfId="3230"/>
    <cellStyle name="Normal 2 2 16 2 3" xfId="3231"/>
    <cellStyle name="Normal 2 2 16 3" xfId="927"/>
    <cellStyle name="Normal 2 2 16 3 2" xfId="3232"/>
    <cellStyle name="Normal 2 2 16 4" xfId="3233"/>
    <cellStyle name="Normal 2 2 17" xfId="5197"/>
    <cellStyle name="Normal 2 2 2" xfId="256"/>
    <cellStyle name="Normal 2 2 2 10" xfId="928"/>
    <cellStyle name="Normal 2 2 2 10 2" xfId="929"/>
    <cellStyle name="Normal 2 2 2 10 3" xfId="3234"/>
    <cellStyle name="Normal 2 2 2 11" xfId="930"/>
    <cellStyle name="Normal 2 2 2 12" xfId="931"/>
    <cellStyle name="Normal 2 2 2 13" xfId="932"/>
    <cellStyle name="Normal 2 2 2 14" xfId="933"/>
    <cellStyle name="Normal 2 2 2 14 2" xfId="3235"/>
    <cellStyle name="Normal 2 2 2 15" xfId="5195"/>
    <cellStyle name="Normal 2 2 2 2" xfId="934"/>
    <cellStyle name="Normal 2 2 2 2 10" xfId="935"/>
    <cellStyle name="Normal 2 2 2 2 10 2" xfId="936"/>
    <cellStyle name="Normal 2 2 2 2 10 2 2" xfId="3236"/>
    <cellStyle name="Normal 2 2 2 2 11" xfId="937"/>
    <cellStyle name="Normal 2 2 2 2 11 2" xfId="3237"/>
    <cellStyle name="Normal 2 2 2 2 12" xfId="938"/>
    <cellStyle name="Normal 2 2 2 2 12 2" xfId="3238"/>
    <cellStyle name="Normal 2 2 2 2 13" xfId="939"/>
    <cellStyle name="Normal 2 2 2 2 13 2" xfId="3239"/>
    <cellStyle name="Normal 2 2 2 2 14" xfId="940"/>
    <cellStyle name="Normal 2 2 2 2 15" xfId="3240"/>
    <cellStyle name="Normal 2 2 2 2 2" xfId="941"/>
    <cellStyle name="Normal 2 2 2 2 2 10" xfId="942"/>
    <cellStyle name="Normal 2 2 2 2 2 11" xfId="943"/>
    <cellStyle name="Normal 2 2 2 2 2 12" xfId="944"/>
    <cellStyle name="Normal 2 2 2 2 2 13" xfId="945"/>
    <cellStyle name="Normal 2 2 2 2 2 13 2" xfId="3241"/>
    <cellStyle name="Normal 2 2 2 2 2 2" xfId="946"/>
    <cellStyle name="Normal 2 2 2 2 2 2 10" xfId="947"/>
    <cellStyle name="Normal 2 2 2 2 2 2 10 2" xfId="3242"/>
    <cellStyle name="Normal 2 2 2 2 2 2 11" xfId="948"/>
    <cellStyle name="Normal 2 2 2 2 2 2 11 2" xfId="3243"/>
    <cellStyle name="Normal 2 2 2 2 2 2 12" xfId="949"/>
    <cellStyle name="Normal 2 2 2 2 2 2 12 2" xfId="3244"/>
    <cellStyle name="Normal 2 2 2 2 2 2 13" xfId="950"/>
    <cellStyle name="Normal 2 2 2 2 2 2 14" xfId="3245"/>
    <cellStyle name="Normal 2 2 2 2 2 2 2" xfId="951"/>
    <cellStyle name="Normal 2 2 2 2 2 2 2 10" xfId="952"/>
    <cellStyle name="Normal 2 2 2 2 2 2 2 11" xfId="953"/>
    <cellStyle name="Normal 2 2 2 2 2 2 2 12" xfId="954"/>
    <cellStyle name="Normal 2 2 2 2 2 2 2 12 2" xfId="3246"/>
    <cellStyle name="Normal 2 2 2 2 2 2 2 2" xfId="955"/>
    <cellStyle name="Normal 2 2 2 2 2 2 2 2 10" xfId="956"/>
    <cellStyle name="Normal 2 2 2 2 2 2 2 2 10 2" xfId="3247"/>
    <cellStyle name="Normal 2 2 2 2 2 2 2 2 11" xfId="957"/>
    <cellStyle name="Normal 2 2 2 2 2 2 2 2 11 2" xfId="3248"/>
    <cellStyle name="Normal 2 2 2 2 2 2 2 2 12" xfId="958"/>
    <cellStyle name="Normal 2 2 2 2 2 2 2 2 13" xfId="3249"/>
    <cellStyle name="Normal 2 2 2 2 2 2 2 2 2" xfId="959"/>
    <cellStyle name="Normal 2 2 2 2 2 2 2 2 2 10" xfId="960"/>
    <cellStyle name="Normal 2 2 2 2 2 2 2 2 2 10 2" xfId="3250"/>
    <cellStyle name="Normal 2 2 2 2 2 2 2 2 2 2" xfId="961"/>
    <cellStyle name="Normal 2 2 2 2 2 2 2 2 2 2 10" xfId="962"/>
    <cellStyle name="Normal 2 2 2 2 2 2 2 2 2 2 11" xfId="3251"/>
    <cellStyle name="Normal 2 2 2 2 2 2 2 2 2 2 2" xfId="963"/>
    <cellStyle name="Normal 2 2 2 2 2 2 2 2 2 2 2 2" xfId="964"/>
    <cellStyle name="Normal 2 2 2 2 2 2 2 2 2 2 2 2 2" xfId="965"/>
    <cellStyle name="Normal 2 2 2 2 2 2 2 2 2 2 2 2 2 2" xfId="966"/>
    <cellStyle name="Normal 2 2 2 2 2 2 2 2 2 2 2 2 2 2 2" xfId="967"/>
    <cellStyle name="Normal 2 2 2 2 2 2 2 2 2 2 2 2 2 2 3" xfId="3252"/>
    <cellStyle name="Normal 2 2 2 2 2 2 2 2 2 2 2 2 2 3" xfId="968"/>
    <cellStyle name="Normal 2 2 2 2 2 2 2 2 2 2 2 2 2 4" xfId="969"/>
    <cellStyle name="Normal 2 2 2 2 2 2 2 2 2 2 2 2 2 5" xfId="970"/>
    <cellStyle name="Normal 2 2 2 2 2 2 2 2 2 2 2 2 2 6" xfId="971"/>
    <cellStyle name="Normal 2 2 2 2 2 2 2 2 2 2 2 2 3" xfId="972"/>
    <cellStyle name="Normal 2 2 2 2 2 2 2 2 2 2 2 2 3 2" xfId="973"/>
    <cellStyle name="Normal 2 2 2 2 2 2 2 2 2 2 2 2 3 2 2" xfId="3253"/>
    <cellStyle name="Normal 2 2 2 2 2 2 2 2 2 2 2 2 4" xfId="974"/>
    <cellStyle name="Normal 2 2 2 2 2 2 2 2 2 2 2 2 4 2" xfId="3254"/>
    <cellStyle name="Normal 2 2 2 2 2 2 2 2 2 2 2 2 5" xfId="975"/>
    <cellStyle name="Normal 2 2 2 2 2 2 2 2 2 2 2 2 5 2" xfId="3255"/>
    <cellStyle name="Normal 2 2 2 2 2 2 2 2 2 2 2 2 6" xfId="976"/>
    <cellStyle name="Normal 2 2 2 2 2 2 2 2 2 2 2 2 6 2" xfId="3256"/>
    <cellStyle name="Normal 2 2 2 2 2 2 2 2 2 2 2 2 7" xfId="3257"/>
    <cellStyle name="Normal 2 2 2 2 2 2 2 2 2 2 2 3" xfId="977"/>
    <cellStyle name="Normal 2 2 2 2 2 2 2 2 2 2 2 3 2" xfId="978"/>
    <cellStyle name="Normal 2 2 2 2 2 2 2 2 2 2 2 3 3" xfId="3258"/>
    <cellStyle name="Normal 2 2 2 2 2 2 2 2 2 2 2 4" xfId="979"/>
    <cellStyle name="Normal 2 2 2 2 2 2 2 2 2 2 2 5" xfId="980"/>
    <cellStyle name="Normal 2 2 2 2 2 2 2 2 2 2 2 6" xfId="981"/>
    <cellStyle name="Normal 2 2 2 2 2 2 2 2 2 2 3" xfId="982"/>
    <cellStyle name="Normal 2 2 2 2 2 2 2 2 2 2 4" xfId="983"/>
    <cellStyle name="Normal 2 2 2 2 2 2 2 2 2 2 5" xfId="984"/>
    <cellStyle name="Normal 2 2 2 2 2 2 2 2 2 2 6" xfId="985"/>
    <cellStyle name="Normal 2 2 2 2 2 2 2 2 2 2 6 2" xfId="986"/>
    <cellStyle name="Normal 2 2 2 2 2 2 2 2 2 2 6 2 2" xfId="3259"/>
    <cellStyle name="Normal 2 2 2 2 2 2 2 2 2 2 7" xfId="987"/>
    <cellStyle name="Normal 2 2 2 2 2 2 2 2 2 2 7 2" xfId="3260"/>
    <cellStyle name="Normal 2 2 2 2 2 2 2 2 2 2 8" xfId="988"/>
    <cellStyle name="Normal 2 2 2 2 2 2 2 2 2 2 8 2" xfId="3261"/>
    <cellStyle name="Normal 2 2 2 2 2 2 2 2 2 2 9" xfId="989"/>
    <cellStyle name="Normal 2 2 2 2 2 2 2 2 2 2 9 2" xfId="3262"/>
    <cellStyle name="Normal 2 2 2 2 2 2 2 2 2 3" xfId="990"/>
    <cellStyle name="Normal 2 2 2 2 2 2 2 2 2 3 2" xfId="3263"/>
    <cellStyle name="Normal 2 2 2 2 2 2 2 2 2 4" xfId="991"/>
    <cellStyle name="Normal 2 2 2 2 2 2 2 2 2 4 2" xfId="3264"/>
    <cellStyle name="Normal 2 2 2 2 2 2 2 2 2 5" xfId="992"/>
    <cellStyle name="Normal 2 2 2 2 2 2 2 2 2 5 2" xfId="3265"/>
    <cellStyle name="Normal 2 2 2 2 2 2 2 2 2 6" xfId="993"/>
    <cellStyle name="Normal 2 2 2 2 2 2 2 2 2 6 2" xfId="994"/>
    <cellStyle name="Normal 2 2 2 2 2 2 2 2 2 6 3" xfId="3266"/>
    <cellStyle name="Normal 2 2 2 2 2 2 2 2 2 7" xfId="995"/>
    <cellStyle name="Normal 2 2 2 2 2 2 2 2 2 8" xfId="996"/>
    <cellStyle name="Normal 2 2 2 2 2 2 2 2 2 9" xfId="997"/>
    <cellStyle name="Normal 2 2 2 2 2 2 2 2 3" xfId="998"/>
    <cellStyle name="Normal 2 2 2 2 2 2 2 2 4" xfId="999"/>
    <cellStyle name="Normal 2 2 2 2 2 2 2 2 5" xfId="1000"/>
    <cellStyle name="Normal 2 2 2 2 2 2 2 2 6" xfId="1001"/>
    <cellStyle name="Normal 2 2 2 2 2 2 2 2 7" xfId="1002"/>
    <cellStyle name="Normal 2 2 2 2 2 2 2 2 8" xfId="1003"/>
    <cellStyle name="Normal 2 2 2 2 2 2 2 2 8 2" xfId="1004"/>
    <cellStyle name="Normal 2 2 2 2 2 2 2 2 8 2 2" xfId="3267"/>
    <cellStyle name="Normal 2 2 2 2 2 2 2 2 9" xfId="1005"/>
    <cellStyle name="Normal 2 2 2 2 2 2 2 2 9 2" xfId="3268"/>
    <cellStyle name="Normal 2 2 2 2 2 2 2 3" xfId="1006"/>
    <cellStyle name="Normal 2 2 2 2 2 2 2 3 2" xfId="1007"/>
    <cellStyle name="Normal 2 2 2 2 2 2 2 3 3" xfId="1008"/>
    <cellStyle name="Normal 2 2 2 2 2 2 2 3 4" xfId="1009"/>
    <cellStyle name="Normal 2 2 2 2 2 2 2 3 5" xfId="3269"/>
    <cellStyle name="Normal 2 2 2 2 2 2 2 4" xfId="1010"/>
    <cellStyle name="Normal 2 2 2 2 2 2 2 4 2" xfId="1011"/>
    <cellStyle name="Normal 2 2 2 2 2 2 2 4 3" xfId="1012"/>
    <cellStyle name="Normal 2 2 2 2 2 2 2 4 4" xfId="1013"/>
    <cellStyle name="Normal 2 2 2 2 2 2 2 4 5" xfId="3270"/>
    <cellStyle name="Normal 2 2 2 2 2 2 2 5" xfId="1014"/>
    <cellStyle name="Normal 2 2 2 2 2 2 2 5 2" xfId="1015"/>
    <cellStyle name="Normal 2 2 2 2 2 2 2 5 3" xfId="1016"/>
    <cellStyle name="Normal 2 2 2 2 2 2 2 5 4" xfId="1017"/>
    <cellStyle name="Normal 2 2 2 2 2 2 2 5 5" xfId="3271"/>
    <cellStyle name="Normal 2 2 2 2 2 2 2 6" xfId="1018"/>
    <cellStyle name="Normal 2 2 2 2 2 2 2 6 2" xfId="3272"/>
    <cellStyle name="Normal 2 2 2 2 2 2 2 7" xfId="1019"/>
    <cellStyle name="Normal 2 2 2 2 2 2 2 7 2" xfId="3273"/>
    <cellStyle name="Normal 2 2 2 2 2 2 2 8" xfId="1020"/>
    <cellStyle name="Normal 2 2 2 2 2 2 2 8 2" xfId="1021"/>
    <cellStyle name="Normal 2 2 2 2 2 2 2 8 3" xfId="3274"/>
    <cellStyle name="Normal 2 2 2 2 2 2 2 9" xfId="1022"/>
    <cellStyle name="Normal 2 2 2 2 2 2 3" xfId="1023"/>
    <cellStyle name="Normal 2 2 2 2 2 2 3 2" xfId="1024"/>
    <cellStyle name="Normal 2 2 2 2 2 2 3 2 2" xfId="3275"/>
    <cellStyle name="Normal 2 2 2 2 2 2 4" xfId="1025"/>
    <cellStyle name="Normal 2 2 2 2 2 2 4 2" xfId="1026"/>
    <cellStyle name="Normal 2 2 2 2 2 2 4 2 2" xfId="3276"/>
    <cellStyle name="Normal 2 2 2 2 2 2 4 3" xfId="1027"/>
    <cellStyle name="Normal 2 2 2 2 2 2 4 3 2" xfId="3277"/>
    <cellStyle name="Normal 2 2 2 2 2 2 4 4" xfId="1028"/>
    <cellStyle name="Normal 2 2 2 2 2 2 4 4 2" xfId="3278"/>
    <cellStyle name="Normal 2 2 2 2 2 2 5" xfId="1029"/>
    <cellStyle name="Normal 2 2 2 2 2 2 5 2" xfId="1030"/>
    <cellStyle name="Normal 2 2 2 2 2 2 5 2 2" xfId="3279"/>
    <cellStyle name="Normal 2 2 2 2 2 2 5 3" xfId="1031"/>
    <cellStyle name="Normal 2 2 2 2 2 2 5 3 2" xfId="3280"/>
    <cellStyle name="Normal 2 2 2 2 2 2 5 4" xfId="1032"/>
    <cellStyle name="Normal 2 2 2 2 2 2 5 4 2" xfId="3281"/>
    <cellStyle name="Normal 2 2 2 2 2 2 6" xfId="1033"/>
    <cellStyle name="Normal 2 2 2 2 2 2 7" xfId="1034"/>
    <cellStyle name="Normal 2 2 2 2 2 2 8" xfId="1035"/>
    <cellStyle name="Normal 2 2 2 2 2 2 9" xfId="1036"/>
    <cellStyle name="Normal 2 2 2 2 2 2 9 2" xfId="1037"/>
    <cellStyle name="Normal 2 2 2 2 2 2 9 2 2" xfId="3282"/>
    <cellStyle name="Normal 2 2 2 2 2 3" xfId="1038"/>
    <cellStyle name="Normal 2 2 2 2 2 3 2" xfId="1039"/>
    <cellStyle name="Normal 2 2 2 2 2 3 3" xfId="3283"/>
    <cellStyle name="Normal 2 2 2 2 2 4" xfId="1040"/>
    <cellStyle name="Normal 2 2 2 2 2 4 2" xfId="1041"/>
    <cellStyle name="Normal 2 2 2 2 2 4 3" xfId="1042"/>
    <cellStyle name="Normal 2 2 2 2 2 4 4" xfId="1043"/>
    <cellStyle name="Normal 2 2 2 2 2 4 5" xfId="3284"/>
    <cellStyle name="Normal 2 2 2 2 2 5" xfId="1044"/>
    <cellStyle name="Normal 2 2 2 2 2 5 2" xfId="1045"/>
    <cellStyle name="Normal 2 2 2 2 2 5 3" xfId="1046"/>
    <cellStyle name="Normal 2 2 2 2 2 5 4" xfId="1047"/>
    <cellStyle name="Normal 2 2 2 2 2 5 5" xfId="3285"/>
    <cellStyle name="Normal 2 2 2 2 2 6" xfId="1048"/>
    <cellStyle name="Normal 2 2 2 2 2 6 2" xfId="3286"/>
    <cellStyle name="Normal 2 2 2 2 2 7" xfId="1049"/>
    <cellStyle name="Normal 2 2 2 2 2 7 2" xfId="3287"/>
    <cellStyle name="Normal 2 2 2 2 2 8" xfId="1050"/>
    <cellStyle name="Normal 2 2 2 2 2 8 2" xfId="3288"/>
    <cellStyle name="Normal 2 2 2 2 2 9" xfId="1051"/>
    <cellStyle name="Normal 2 2 2 2 2 9 2" xfId="1052"/>
    <cellStyle name="Normal 2 2 2 2 2 9 3" xfId="3289"/>
    <cellStyle name="Normal 2 2 2 2 3" xfId="1053"/>
    <cellStyle name="Normal 2 2 2 2 4" xfId="1054"/>
    <cellStyle name="Normal 2 2 2 2 4 2" xfId="1055"/>
    <cellStyle name="Normal 2 2 2 2 4 2 2" xfId="3290"/>
    <cellStyle name="Normal 2 2 2 2 5" xfId="1056"/>
    <cellStyle name="Normal 2 2 2 2 5 2" xfId="1057"/>
    <cellStyle name="Normal 2 2 2 2 5 2 2" xfId="3291"/>
    <cellStyle name="Normal 2 2 2 2 5 3" xfId="1058"/>
    <cellStyle name="Normal 2 2 2 2 5 3 2" xfId="3292"/>
    <cellStyle name="Normal 2 2 2 2 5 4" xfId="1059"/>
    <cellStyle name="Normal 2 2 2 2 5 4 2" xfId="3293"/>
    <cellStyle name="Normal 2 2 2 2 6" xfId="1060"/>
    <cellStyle name="Normal 2 2 2 2 6 2" xfId="1061"/>
    <cellStyle name="Normal 2 2 2 2 6 2 2" xfId="3294"/>
    <cellStyle name="Normal 2 2 2 2 6 3" xfId="1062"/>
    <cellStyle name="Normal 2 2 2 2 6 3 2" xfId="3295"/>
    <cellStyle name="Normal 2 2 2 2 6 4" xfId="1063"/>
    <cellStyle name="Normal 2 2 2 2 6 4 2" xfId="3296"/>
    <cellStyle name="Normal 2 2 2 2 7" xfId="1064"/>
    <cellStyle name="Normal 2 2 2 2 8" xfId="1065"/>
    <cellStyle name="Normal 2 2 2 2 9" xfId="1066"/>
    <cellStyle name="Normal 2 2 2 3" xfId="1067"/>
    <cellStyle name="Normal 2 2 2 3 2" xfId="3297"/>
    <cellStyle name="Normal 2 2 2 4" xfId="1068"/>
    <cellStyle name="Normal 2 2 2 4 2" xfId="1069"/>
    <cellStyle name="Normal 2 2 2 4 3" xfId="3298"/>
    <cellStyle name="Normal 2 2 2 5" xfId="1070"/>
    <cellStyle name="Normal 2 2 2 5 2" xfId="1071"/>
    <cellStyle name="Normal 2 2 2 5 3" xfId="1072"/>
    <cellStyle name="Normal 2 2 2 5 4" xfId="1073"/>
    <cellStyle name="Normal 2 2 2 5 5" xfId="3299"/>
    <cellStyle name="Normal 2 2 2 6" xfId="1074"/>
    <cellStyle name="Normal 2 2 2 6 2" xfId="1075"/>
    <cellStyle name="Normal 2 2 2 6 3" xfId="1076"/>
    <cellStyle name="Normal 2 2 2 6 4" xfId="1077"/>
    <cellStyle name="Normal 2 2 2 6 5" xfId="3300"/>
    <cellStyle name="Normal 2 2 2 7" xfId="1078"/>
    <cellStyle name="Normal 2 2 2 7 2" xfId="3301"/>
    <cellStyle name="Normal 2 2 2 8" xfId="1079"/>
    <cellStyle name="Normal 2 2 2 8 2" xfId="3302"/>
    <cellStyle name="Normal 2 2 2 9" xfId="1080"/>
    <cellStyle name="Normal 2 2 2 9 2" xfId="3303"/>
    <cellStyle name="Normal 2 2 3" xfId="257"/>
    <cellStyle name="Normal 2 2 4" xfId="380"/>
    <cellStyle name="Normal 2 2 4 10" xfId="1081"/>
    <cellStyle name="Normal 2 2 4 10 2" xfId="1082"/>
    <cellStyle name="Normal 2 2 4 10 2 2" xfId="3304"/>
    <cellStyle name="Normal 2 2 4 10 3" xfId="3305"/>
    <cellStyle name="Normal 2 2 4 11" xfId="1083"/>
    <cellStyle name="Normal 2 2 4 11 2" xfId="3306"/>
    <cellStyle name="Normal 2 2 4 12" xfId="2940"/>
    <cellStyle name="Normal 2 2 4 12 2" xfId="3307"/>
    <cellStyle name="Normal 2 2 4 13" xfId="2985"/>
    <cellStyle name="Normal 2 2 4 14" xfId="3308"/>
    <cellStyle name="Normal 2 2 4 15" xfId="5179"/>
    <cellStyle name="Normal 2 2 4 2" xfId="1084"/>
    <cellStyle name="Normal 2 2 4 2 10" xfId="1085"/>
    <cellStyle name="Normal 2 2 4 2 10 2" xfId="3309"/>
    <cellStyle name="Normal 2 2 4 2 11" xfId="3310"/>
    <cellStyle name="Normal 2 2 4 2 2" xfId="1086"/>
    <cellStyle name="Normal 2 2 4 2 2 2" xfId="1087"/>
    <cellStyle name="Normal 2 2 4 2 2 2 2" xfId="1088"/>
    <cellStyle name="Normal 2 2 4 2 2 2 2 2" xfId="1089"/>
    <cellStyle name="Normal 2 2 4 2 2 2 2 2 2" xfId="1090"/>
    <cellStyle name="Normal 2 2 4 2 2 2 2 2 2 2" xfId="3311"/>
    <cellStyle name="Normal 2 2 4 2 2 2 2 2 3" xfId="3312"/>
    <cellStyle name="Normal 2 2 4 2 2 2 2 3" xfId="1091"/>
    <cellStyle name="Normal 2 2 4 2 2 2 2 3 2" xfId="3313"/>
    <cellStyle name="Normal 2 2 4 2 2 2 2 4" xfId="3314"/>
    <cellStyle name="Normal 2 2 4 2 2 2 3" xfId="1092"/>
    <cellStyle name="Normal 2 2 4 2 2 2 3 2" xfId="1093"/>
    <cellStyle name="Normal 2 2 4 2 2 2 3 2 2" xfId="3315"/>
    <cellStyle name="Normal 2 2 4 2 2 2 3 3" xfId="3316"/>
    <cellStyle name="Normal 2 2 4 2 2 2 4" xfId="1094"/>
    <cellStyle name="Normal 2 2 4 2 2 2 4 2" xfId="3317"/>
    <cellStyle name="Normal 2 2 4 2 2 2 5" xfId="3318"/>
    <cellStyle name="Normal 2 2 4 2 2 3" xfId="1095"/>
    <cellStyle name="Normal 2 2 4 2 2 3 2" xfId="1096"/>
    <cellStyle name="Normal 2 2 4 2 2 3 2 2" xfId="1097"/>
    <cellStyle name="Normal 2 2 4 2 2 3 2 2 2" xfId="3319"/>
    <cellStyle name="Normal 2 2 4 2 2 3 2 3" xfId="3320"/>
    <cellStyle name="Normal 2 2 4 2 2 3 3" xfId="1098"/>
    <cellStyle name="Normal 2 2 4 2 2 3 3 2" xfId="3321"/>
    <cellStyle name="Normal 2 2 4 2 2 3 4" xfId="3322"/>
    <cellStyle name="Normal 2 2 4 2 2 4" xfId="1099"/>
    <cellStyle name="Normal 2 2 4 2 2 4 2" xfId="1100"/>
    <cellStyle name="Normal 2 2 4 2 2 4 2 2" xfId="3323"/>
    <cellStyle name="Normal 2 2 4 2 2 4 3" xfId="3324"/>
    <cellStyle name="Normal 2 2 4 2 2 5" xfId="1101"/>
    <cellStyle name="Normal 2 2 4 2 2 5 2" xfId="3325"/>
    <cellStyle name="Normal 2 2 4 2 2 6" xfId="3326"/>
    <cellStyle name="Normal 2 2 4 2 3" xfId="1102"/>
    <cellStyle name="Normal 2 2 4 2 3 2" xfId="1103"/>
    <cellStyle name="Normal 2 2 4 2 3 2 2" xfId="1104"/>
    <cellStyle name="Normal 2 2 4 2 3 2 2 2" xfId="1105"/>
    <cellStyle name="Normal 2 2 4 2 3 2 2 2 2" xfId="1106"/>
    <cellStyle name="Normal 2 2 4 2 3 2 2 2 2 2" xfId="3327"/>
    <cellStyle name="Normal 2 2 4 2 3 2 2 2 3" xfId="3328"/>
    <cellStyle name="Normal 2 2 4 2 3 2 2 3" xfId="1107"/>
    <cellStyle name="Normal 2 2 4 2 3 2 2 3 2" xfId="3329"/>
    <cellStyle name="Normal 2 2 4 2 3 2 2 4" xfId="3330"/>
    <cellStyle name="Normal 2 2 4 2 3 2 3" xfId="1108"/>
    <cellStyle name="Normal 2 2 4 2 3 2 3 2" xfId="1109"/>
    <cellStyle name="Normal 2 2 4 2 3 2 3 2 2" xfId="3331"/>
    <cellStyle name="Normal 2 2 4 2 3 2 3 3" xfId="3332"/>
    <cellStyle name="Normal 2 2 4 2 3 2 4" xfId="1110"/>
    <cellStyle name="Normal 2 2 4 2 3 2 4 2" xfId="3333"/>
    <cellStyle name="Normal 2 2 4 2 3 2 5" xfId="3334"/>
    <cellStyle name="Normal 2 2 4 2 3 3" xfId="1111"/>
    <cellStyle name="Normal 2 2 4 2 3 3 2" xfId="1112"/>
    <cellStyle name="Normal 2 2 4 2 3 3 2 2" xfId="1113"/>
    <cellStyle name="Normal 2 2 4 2 3 3 2 2 2" xfId="3335"/>
    <cellStyle name="Normal 2 2 4 2 3 3 2 3" xfId="3336"/>
    <cellStyle name="Normal 2 2 4 2 3 3 3" xfId="1114"/>
    <cellStyle name="Normal 2 2 4 2 3 3 3 2" xfId="3337"/>
    <cellStyle name="Normal 2 2 4 2 3 3 4" xfId="3338"/>
    <cellStyle name="Normal 2 2 4 2 3 4" xfId="1115"/>
    <cellStyle name="Normal 2 2 4 2 3 4 2" xfId="1116"/>
    <cellStyle name="Normal 2 2 4 2 3 4 2 2" xfId="3339"/>
    <cellStyle name="Normal 2 2 4 2 3 4 3" xfId="3340"/>
    <cellStyle name="Normal 2 2 4 2 3 5" xfId="1117"/>
    <cellStyle name="Normal 2 2 4 2 3 5 2" xfId="3341"/>
    <cellStyle name="Normal 2 2 4 2 3 6" xfId="3342"/>
    <cellStyle name="Normal 2 2 4 2 4" xfId="1118"/>
    <cellStyle name="Normal 2 2 4 2 4 2" xfId="1119"/>
    <cellStyle name="Normal 2 2 4 2 4 2 2" xfId="1120"/>
    <cellStyle name="Normal 2 2 4 2 4 2 2 2" xfId="1121"/>
    <cellStyle name="Normal 2 2 4 2 4 2 2 2 2" xfId="3343"/>
    <cellStyle name="Normal 2 2 4 2 4 2 2 3" xfId="3344"/>
    <cellStyle name="Normal 2 2 4 2 4 2 3" xfId="1122"/>
    <cellStyle name="Normal 2 2 4 2 4 2 3 2" xfId="3345"/>
    <cellStyle name="Normal 2 2 4 2 4 2 4" xfId="3346"/>
    <cellStyle name="Normal 2 2 4 2 4 3" xfId="1123"/>
    <cellStyle name="Normal 2 2 4 2 4 3 2" xfId="1124"/>
    <cellStyle name="Normal 2 2 4 2 4 3 2 2" xfId="3347"/>
    <cellStyle name="Normal 2 2 4 2 4 3 3" xfId="3348"/>
    <cellStyle name="Normal 2 2 4 2 4 4" xfId="1125"/>
    <cellStyle name="Normal 2 2 4 2 4 4 2" xfId="3349"/>
    <cellStyle name="Normal 2 2 4 2 4 5" xfId="3350"/>
    <cellStyle name="Normal 2 2 4 2 5" xfId="1126"/>
    <cellStyle name="Normal 2 2 4 2 5 2" xfId="1127"/>
    <cellStyle name="Normal 2 2 4 2 5 2 2" xfId="1128"/>
    <cellStyle name="Normal 2 2 4 2 5 2 2 2" xfId="1129"/>
    <cellStyle name="Normal 2 2 4 2 5 2 2 2 2" xfId="3351"/>
    <cellStyle name="Normal 2 2 4 2 5 2 2 3" xfId="3352"/>
    <cellStyle name="Normal 2 2 4 2 5 2 3" xfId="1130"/>
    <cellStyle name="Normal 2 2 4 2 5 2 3 2" xfId="3353"/>
    <cellStyle name="Normal 2 2 4 2 5 2 4" xfId="3354"/>
    <cellStyle name="Normal 2 2 4 2 5 3" xfId="1131"/>
    <cellStyle name="Normal 2 2 4 2 5 3 2" xfId="1132"/>
    <cellStyle name="Normal 2 2 4 2 5 3 2 2" xfId="3355"/>
    <cellStyle name="Normal 2 2 4 2 5 3 3" xfId="3356"/>
    <cellStyle name="Normal 2 2 4 2 5 4" xfId="1133"/>
    <cellStyle name="Normal 2 2 4 2 5 4 2" xfId="3357"/>
    <cellStyle name="Normal 2 2 4 2 5 5" xfId="3358"/>
    <cellStyle name="Normal 2 2 4 2 6" xfId="1134"/>
    <cellStyle name="Normal 2 2 4 2 6 2" xfId="1135"/>
    <cellStyle name="Normal 2 2 4 2 6 2 2" xfId="1136"/>
    <cellStyle name="Normal 2 2 4 2 6 2 2 2" xfId="3359"/>
    <cellStyle name="Normal 2 2 4 2 6 2 3" xfId="3360"/>
    <cellStyle name="Normal 2 2 4 2 6 3" xfId="1137"/>
    <cellStyle name="Normal 2 2 4 2 6 3 2" xfId="3361"/>
    <cellStyle name="Normal 2 2 4 2 6 4" xfId="3362"/>
    <cellStyle name="Normal 2 2 4 2 7" xfId="1138"/>
    <cellStyle name="Normal 2 2 4 2 7 2" xfId="1139"/>
    <cellStyle name="Normal 2 2 4 2 7 2 2" xfId="1140"/>
    <cellStyle name="Normal 2 2 4 2 7 2 2 2" xfId="3363"/>
    <cellStyle name="Normal 2 2 4 2 7 2 3" xfId="3364"/>
    <cellStyle name="Normal 2 2 4 2 7 3" xfId="1141"/>
    <cellStyle name="Normal 2 2 4 2 7 3 2" xfId="3365"/>
    <cellStyle name="Normal 2 2 4 2 7 4" xfId="3366"/>
    <cellStyle name="Normal 2 2 4 2 8" xfId="1142"/>
    <cellStyle name="Normal 2 2 4 2 8 2" xfId="1143"/>
    <cellStyle name="Normal 2 2 4 2 8 2 2" xfId="3367"/>
    <cellStyle name="Normal 2 2 4 2 8 3" xfId="3368"/>
    <cellStyle name="Normal 2 2 4 2 9" xfId="1144"/>
    <cellStyle name="Normal 2 2 4 2 9 2" xfId="1145"/>
    <cellStyle name="Normal 2 2 4 2 9 2 2" xfId="3369"/>
    <cellStyle name="Normal 2 2 4 2 9 3" xfId="3370"/>
    <cellStyle name="Normal 2 2 4 3" xfId="1146"/>
    <cellStyle name="Normal 2 2 4 3 2" xfId="1147"/>
    <cellStyle name="Normal 2 2 4 3 2 2" xfId="1148"/>
    <cellStyle name="Normal 2 2 4 3 2 2 2" xfId="1149"/>
    <cellStyle name="Normal 2 2 4 3 2 2 2 2" xfId="1150"/>
    <cellStyle name="Normal 2 2 4 3 2 2 2 2 2" xfId="3371"/>
    <cellStyle name="Normal 2 2 4 3 2 2 2 3" xfId="3372"/>
    <cellStyle name="Normal 2 2 4 3 2 2 3" xfId="1151"/>
    <cellStyle name="Normal 2 2 4 3 2 2 3 2" xfId="3373"/>
    <cellStyle name="Normal 2 2 4 3 2 2 4" xfId="3374"/>
    <cellStyle name="Normal 2 2 4 3 2 3" xfId="1152"/>
    <cellStyle name="Normal 2 2 4 3 2 3 2" xfId="1153"/>
    <cellStyle name="Normal 2 2 4 3 2 3 2 2" xfId="3375"/>
    <cellStyle name="Normal 2 2 4 3 2 3 3" xfId="3376"/>
    <cellStyle name="Normal 2 2 4 3 2 4" xfId="1154"/>
    <cellStyle name="Normal 2 2 4 3 2 4 2" xfId="3377"/>
    <cellStyle name="Normal 2 2 4 3 2 5" xfId="3378"/>
    <cellStyle name="Normal 2 2 4 3 3" xfId="1155"/>
    <cellStyle name="Normal 2 2 4 3 3 2" xfId="1156"/>
    <cellStyle name="Normal 2 2 4 3 3 2 2" xfId="1157"/>
    <cellStyle name="Normal 2 2 4 3 3 2 2 2" xfId="3379"/>
    <cellStyle name="Normal 2 2 4 3 3 2 3" xfId="3380"/>
    <cellStyle name="Normal 2 2 4 3 3 3" xfId="1158"/>
    <cellStyle name="Normal 2 2 4 3 3 3 2" xfId="3381"/>
    <cellStyle name="Normal 2 2 4 3 3 4" xfId="3382"/>
    <cellStyle name="Normal 2 2 4 3 4" xfId="1159"/>
    <cellStyle name="Normal 2 2 4 3 4 2" xfId="1160"/>
    <cellStyle name="Normal 2 2 4 3 4 2 2" xfId="3383"/>
    <cellStyle name="Normal 2 2 4 3 4 3" xfId="3384"/>
    <cellStyle name="Normal 2 2 4 3 5" xfId="1161"/>
    <cellStyle name="Normal 2 2 4 3 5 2" xfId="3385"/>
    <cellStyle name="Normal 2 2 4 3 6" xfId="3386"/>
    <cellStyle name="Normal 2 2 4 4" xfId="1162"/>
    <cellStyle name="Normal 2 2 4 4 2" xfId="1163"/>
    <cellStyle name="Normal 2 2 4 4 2 2" xfId="1164"/>
    <cellStyle name="Normal 2 2 4 4 2 2 2" xfId="1165"/>
    <cellStyle name="Normal 2 2 4 4 2 2 2 2" xfId="1166"/>
    <cellStyle name="Normal 2 2 4 4 2 2 2 2 2" xfId="3387"/>
    <cellStyle name="Normal 2 2 4 4 2 2 2 3" xfId="3388"/>
    <cellStyle name="Normal 2 2 4 4 2 2 3" xfId="1167"/>
    <cellStyle name="Normal 2 2 4 4 2 2 3 2" xfId="3389"/>
    <cellStyle name="Normal 2 2 4 4 2 2 4" xfId="3390"/>
    <cellStyle name="Normal 2 2 4 4 2 3" xfId="1168"/>
    <cellStyle name="Normal 2 2 4 4 2 3 2" xfId="1169"/>
    <cellStyle name="Normal 2 2 4 4 2 3 2 2" xfId="3391"/>
    <cellStyle name="Normal 2 2 4 4 2 3 3" xfId="3392"/>
    <cellStyle name="Normal 2 2 4 4 2 4" xfId="1170"/>
    <cellStyle name="Normal 2 2 4 4 2 4 2" xfId="3393"/>
    <cellStyle name="Normal 2 2 4 4 2 5" xfId="3394"/>
    <cellStyle name="Normal 2 2 4 4 3" xfId="1171"/>
    <cellStyle name="Normal 2 2 4 4 3 2" xfId="1172"/>
    <cellStyle name="Normal 2 2 4 4 3 2 2" xfId="1173"/>
    <cellStyle name="Normal 2 2 4 4 3 2 2 2" xfId="3395"/>
    <cellStyle name="Normal 2 2 4 4 3 2 3" xfId="3396"/>
    <cellStyle name="Normal 2 2 4 4 3 3" xfId="1174"/>
    <cellStyle name="Normal 2 2 4 4 3 3 2" xfId="3397"/>
    <cellStyle name="Normal 2 2 4 4 3 4" xfId="3398"/>
    <cellStyle name="Normal 2 2 4 4 4" xfId="1175"/>
    <cellStyle name="Normal 2 2 4 4 4 2" xfId="1176"/>
    <cellStyle name="Normal 2 2 4 4 4 2 2" xfId="3399"/>
    <cellStyle name="Normal 2 2 4 4 4 3" xfId="3400"/>
    <cellStyle name="Normal 2 2 4 4 5" xfId="1177"/>
    <cellStyle name="Normal 2 2 4 4 5 2" xfId="3401"/>
    <cellStyle name="Normal 2 2 4 4 6" xfId="3402"/>
    <cellStyle name="Normal 2 2 4 5" xfId="1178"/>
    <cellStyle name="Normal 2 2 4 5 2" xfId="1179"/>
    <cellStyle name="Normal 2 2 4 5 2 2" xfId="1180"/>
    <cellStyle name="Normal 2 2 4 5 2 2 2" xfId="1181"/>
    <cellStyle name="Normal 2 2 4 5 2 2 2 2" xfId="3403"/>
    <cellStyle name="Normal 2 2 4 5 2 2 3" xfId="3404"/>
    <cellStyle name="Normal 2 2 4 5 2 3" xfId="1182"/>
    <cellStyle name="Normal 2 2 4 5 2 3 2" xfId="3405"/>
    <cellStyle name="Normal 2 2 4 5 2 4" xfId="3406"/>
    <cellStyle name="Normal 2 2 4 5 3" xfId="1183"/>
    <cellStyle name="Normal 2 2 4 5 3 2" xfId="1184"/>
    <cellStyle name="Normal 2 2 4 5 3 2 2" xfId="3407"/>
    <cellStyle name="Normal 2 2 4 5 3 3" xfId="3408"/>
    <cellStyle name="Normal 2 2 4 5 4" xfId="1185"/>
    <cellStyle name="Normal 2 2 4 5 4 2" xfId="3409"/>
    <cellStyle name="Normal 2 2 4 5 5" xfId="3410"/>
    <cellStyle name="Normal 2 2 4 6" xfId="1186"/>
    <cellStyle name="Normal 2 2 4 6 2" xfId="1187"/>
    <cellStyle name="Normal 2 2 4 6 2 2" xfId="1188"/>
    <cellStyle name="Normal 2 2 4 6 2 2 2" xfId="1189"/>
    <cellStyle name="Normal 2 2 4 6 2 2 2 2" xfId="3411"/>
    <cellStyle name="Normal 2 2 4 6 2 2 3" xfId="3412"/>
    <cellStyle name="Normal 2 2 4 6 2 3" xfId="1190"/>
    <cellStyle name="Normal 2 2 4 6 2 3 2" xfId="3413"/>
    <cellStyle name="Normal 2 2 4 6 2 4" xfId="3414"/>
    <cellStyle name="Normal 2 2 4 6 3" xfId="1191"/>
    <cellStyle name="Normal 2 2 4 6 3 2" xfId="1192"/>
    <cellStyle name="Normal 2 2 4 6 3 2 2" xfId="3415"/>
    <cellStyle name="Normal 2 2 4 6 3 3" xfId="3416"/>
    <cellStyle name="Normal 2 2 4 6 4" xfId="1193"/>
    <cellStyle name="Normal 2 2 4 6 4 2" xfId="3417"/>
    <cellStyle name="Normal 2 2 4 6 5" xfId="3418"/>
    <cellStyle name="Normal 2 2 4 7" xfId="1194"/>
    <cellStyle name="Normal 2 2 4 7 2" xfId="1195"/>
    <cellStyle name="Normal 2 2 4 7 2 2" xfId="1196"/>
    <cellStyle name="Normal 2 2 4 7 2 2 2" xfId="3419"/>
    <cellStyle name="Normal 2 2 4 7 2 3" xfId="3420"/>
    <cellStyle name="Normal 2 2 4 7 3" xfId="1197"/>
    <cellStyle name="Normal 2 2 4 7 3 2" xfId="3421"/>
    <cellStyle name="Normal 2 2 4 7 4" xfId="3422"/>
    <cellStyle name="Normal 2 2 4 8" xfId="1198"/>
    <cellStyle name="Normal 2 2 4 8 2" xfId="1199"/>
    <cellStyle name="Normal 2 2 4 8 2 2" xfId="1200"/>
    <cellStyle name="Normal 2 2 4 8 2 2 2" xfId="3423"/>
    <cellStyle name="Normal 2 2 4 8 2 3" xfId="3424"/>
    <cellStyle name="Normal 2 2 4 8 3" xfId="1201"/>
    <cellStyle name="Normal 2 2 4 8 3 2" xfId="3425"/>
    <cellStyle name="Normal 2 2 4 8 4" xfId="3426"/>
    <cellStyle name="Normal 2 2 4 9" xfId="1202"/>
    <cellStyle name="Normal 2 2 4 9 2" xfId="1203"/>
    <cellStyle name="Normal 2 2 4 9 2 2" xfId="3427"/>
    <cellStyle name="Normal 2 2 4 9 3" xfId="3428"/>
    <cellStyle name="Normal 2 2 5" xfId="554"/>
    <cellStyle name="Normal 2 2 5 10" xfId="1204"/>
    <cellStyle name="Normal 2 2 5 10 2" xfId="1205"/>
    <cellStyle name="Normal 2 2 5 10 2 2" xfId="3429"/>
    <cellStyle name="Normal 2 2 5 10 3" xfId="3430"/>
    <cellStyle name="Normal 2 2 5 11" xfId="1206"/>
    <cellStyle name="Normal 2 2 5 11 2" xfId="3431"/>
    <cellStyle name="Normal 2 2 5 12" xfId="3432"/>
    <cellStyle name="Normal 2 2 5 13" xfId="3433"/>
    <cellStyle name="Normal 2 2 5 2" xfId="1207"/>
    <cellStyle name="Normal 2 2 5 2 10" xfId="1208"/>
    <cellStyle name="Normal 2 2 5 2 10 2" xfId="3434"/>
    <cellStyle name="Normal 2 2 5 2 11" xfId="3435"/>
    <cellStyle name="Normal 2 2 5 2 2" xfId="1209"/>
    <cellStyle name="Normal 2 2 5 2 2 2" xfId="1210"/>
    <cellStyle name="Normal 2 2 5 2 2 2 2" xfId="1211"/>
    <cellStyle name="Normal 2 2 5 2 2 2 2 2" xfId="1212"/>
    <cellStyle name="Normal 2 2 5 2 2 2 2 2 2" xfId="1213"/>
    <cellStyle name="Normal 2 2 5 2 2 2 2 2 2 2" xfId="3436"/>
    <cellStyle name="Normal 2 2 5 2 2 2 2 2 3" xfId="3437"/>
    <cellStyle name="Normal 2 2 5 2 2 2 2 3" xfId="1214"/>
    <cellStyle name="Normal 2 2 5 2 2 2 2 3 2" xfId="3438"/>
    <cellStyle name="Normal 2 2 5 2 2 2 2 4" xfId="3439"/>
    <cellStyle name="Normal 2 2 5 2 2 2 3" xfId="1215"/>
    <cellStyle name="Normal 2 2 5 2 2 2 3 2" xfId="1216"/>
    <cellStyle name="Normal 2 2 5 2 2 2 3 2 2" xfId="3440"/>
    <cellStyle name="Normal 2 2 5 2 2 2 3 3" xfId="3441"/>
    <cellStyle name="Normal 2 2 5 2 2 2 4" xfId="1217"/>
    <cellStyle name="Normal 2 2 5 2 2 2 4 2" xfId="3442"/>
    <cellStyle name="Normal 2 2 5 2 2 2 5" xfId="3443"/>
    <cellStyle name="Normal 2 2 5 2 2 3" xfId="1218"/>
    <cellStyle name="Normal 2 2 5 2 2 3 2" xfId="1219"/>
    <cellStyle name="Normal 2 2 5 2 2 3 2 2" xfId="1220"/>
    <cellStyle name="Normal 2 2 5 2 2 3 2 2 2" xfId="3444"/>
    <cellStyle name="Normal 2 2 5 2 2 3 2 3" xfId="3445"/>
    <cellStyle name="Normal 2 2 5 2 2 3 3" xfId="1221"/>
    <cellStyle name="Normal 2 2 5 2 2 3 3 2" xfId="3446"/>
    <cellStyle name="Normal 2 2 5 2 2 3 4" xfId="3447"/>
    <cellStyle name="Normal 2 2 5 2 2 4" xfId="1222"/>
    <cellStyle name="Normal 2 2 5 2 2 4 2" xfId="1223"/>
    <cellStyle name="Normal 2 2 5 2 2 4 2 2" xfId="3448"/>
    <cellStyle name="Normal 2 2 5 2 2 4 3" xfId="3449"/>
    <cellStyle name="Normal 2 2 5 2 2 5" xfId="1224"/>
    <cellStyle name="Normal 2 2 5 2 2 5 2" xfId="3450"/>
    <cellStyle name="Normal 2 2 5 2 2 6" xfId="3451"/>
    <cellStyle name="Normal 2 2 5 2 3" xfId="1225"/>
    <cellStyle name="Normal 2 2 5 2 3 2" xfId="1226"/>
    <cellStyle name="Normal 2 2 5 2 3 2 2" xfId="1227"/>
    <cellStyle name="Normal 2 2 5 2 3 2 2 2" xfId="1228"/>
    <cellStyle name="Normal 2 2 5 2 3 2 2 2 2" xfId="1229"/>
    <cellStyle name="Normal 2 2 5 2 3 2 2 2 2 2" xfId="3452"/>
    <cellStyle name="Normal 2 2 5 2 3 2 2 2 3" xfId="3453"/>
    <cellStyle name="Normal 2 2 5 2 3 2 2 3" xfId="1230"/>
    <cellStyle name="Normal 2 2 5 2 3 2 2 3 2" xfId="3454"/>
    <cellStyle name="Normal 2 2 5 2 3 2 2 4" xfId="3455"/>
    <cellStyle name="Normal 2 2 5 2 3 2 3" xfId="1231"/>
    <cellStyle name="Normal 2 2 5 2 3 2 3 2" xfId="1232"/>
    <cellStyle name="Normal 2 2 5 2 3 2 3 2 2" xfId="3456"/>
    <cellStyle name="Normal 2 2 5 2 3 2 3 3" xfId="3457"/>
    <cellStyle name="Normal 2 2 5 2 3 2 4" xfId="1233"/>
    <cellStyle name="Normal 2 2 5 2 3 2 4 2" xfId="3458"/>
    <cellStyle name="Normal 2 2 5 2 3 2 5" xfId="3459"/>
    <cellStyle name="Normal 2 2 5 2 3 3" xfId="1234"/>
    <cellStyle name="Normal 2 2 5 2 3 3 2" xfId="1235"/>
    <cellStyle name="Normal 2 2 5 2 3 3 2 2" xfId="1236"/>
    <cellStyle name="Normal 2 2 5 2 3 3 2 2 2" xfId="3460"/>
    <cellStyle name="Normal 2 2 5 2 3 3 2 3" xfId="3461"/>
    <cellStyle name="Normal 2 2 5 2 3 3 3" xfId="1237"/>
    <cellStyle name="Normal 2 2 5 2 3 3 3 2" xfId="3462"/>
    <cellStyle name="Normal 2 2 5 2 3 3 4" xfId="3463"/>
    <cellStyle name="Normal 2 2 5 2 3 4" xfId="1238"/>
    <cellStyle name="Normal 2 2 5 2 3 4 2" xfId="1239"/>
    <cellStyle name="Normal 2 2 5 2 3 4 2 2" xfId="3464"/>
    <cellStyle name="Normal 2 2 5 2 3 4 3" xfId="3465"/>
    <cellStyle name="Normal 2 2 5 2 3 5" xfId="1240"/>
    <cellStyle name="Normal 2 2 5 2 3 5 2" xfId="3466"/>
    <cellStyle name="Normal 2 2 5 2 3 6" xfId="3467"/>
    <cellStyle name="Normal 2 2 5 2 4" xfId="1241"/>
    <cellStyle name="Normal 2 2 5 2 4 2" xfId="1242"/>
    <cellStyle name="Normal 2 2 5 2 4 2 2" xfId="1243"/>
    <cellStyle name="Normal 2 2 5 2 4 2 2 2" xfId="1244"/>
    <cellStyle name="Normal 2 2 5 2 4 2 2 2 2" xfId="3468"/>
    <cellStyle name="Normal 2 2 5 2 4 2 2 3" xfId="3469"/>
    <cellStyle name="Normal 2 2 5 2 4 2 3" xfId="1245"/>
    <cellStyle name="Normal 2 2 5 2 4 2 3 2" xfId="3470"/>
    <cellStyle name="Normal 2 2 5 2 4 2 4" xfId="3471"/>
    <cellStyle name="Normal 2 2 5 2 4 3" xfId="1246"/>
    <cellStyle name="Normal 2 2 5 2 4 3 2" xfId="1247"/>
    <cellStyle name="Normal 2 2 5 2 4 3 2 2" xfId="3472"/>
    <cellStyle name="Normal 2 2 5 2 4 3 3" xfId="3473"/>
    <cellStyle name="Normal 2 2 5 2 4 4" xfId="1248"/>
    <cellStyle name="Normal 2 2 5 2 4 4 2" xfId="3474"/>
    <cellStyle name="Normal 2 2 5 2 4 5" xfId="3475"/>
    <cellStyle name="Normal 2 2 5 2 5" xfId="1249"/>
    <cellStyle name="Normal 2 2 5 2 5 2" xfId="1250"/>
    <cellStyle name="Normal 2 2 5 2 5 2 2" xfId="1251"/>
    <cellStyle name="Normal 2 2 5 2 5 2 2 2" xfId="1252"/>
    <cellStyle name="Normal 2 2 5 2 5 2 2 2 2" xfId="3476"/>
    <cellStyle name="Normal 2 2 5 2 5 2 2 3" xfId="3477"/>
    <cellStyle name="Normal 2 2 5 2 5 2 3" xfId="1253"/>
    <cellStyle name="Normal 2 2 5 2 5 2 3 2" xfId="3478"/>
    <cellStyle name="Normal 2 2 5 2 5 2 4" xfId="3479"/>
    <cellStyle name="Normal 2 2 5 2 5 3" xfId="1254"/>
    <cellStyle name="Normal 2 2 5 2 5 3 2" xfId="1255"/>
    <cellStyle name="Normal 2 2 5 2 5 3 2 2" xfId="3480"/>
    <cellStyle name="Normal 2 2 5 2 5 3 3" xfId="3481"/>
    <cellStyle name="Normal 2 2 5 2 5 4" xfId="1256"/>
    <cellStyle name="Normal 2 2 5 2 5 4 2" xfId="3482"/>
    <cellStyle name="Normal 2 2 5 2 5 5" xfId="3483"/>
    <cellStyle name="Normal 2 2 5 2 6" xfId="1257"/>
    <cellStyle name="Normal 2 2 5 2 6 2" xfId="1258"/>
    <cellStyle name="Normal 2 2 5 2 6 2 2" xfId="1259"/>
    <cellStyle name="Normal 2 2 5 2 6 2 2 2" xfId="3484"/>
    <cellStyle name="Normal 2 2 5 2 6 2 3" xfId="3485"/>
    <cellStyle name="Normal 2 2 5 2 6 3" xfId="1260"/>
    <cellStyle name="Normal 2 2 5 2 6 3 2" xfId="3486"/>
    <cellStyle name="Normal 2 2 5 2 6 4" xfId="3487"/>
    <cellStyle name="Normal 2 2 5 2 7" xfId="1261"/>
    <cellStyle name="Normal 2 2 5 2 7 2" xfId="1262"/>
    <cellStyle name="Normal 2 2 5 2 7 2 2" xfId="1263"/>
    <cellStyle name="Normal 2 2 5 2 7 2 2 2" xfId="3488"/>
    <cellStyle name="Normal 2 2 5 2 7 2 3" xfId="3489"/>
    <cellStyle name="Normal 2 2 5 2 7 3" xfId="1264"/>
    <cellStyle name="Normal 2 2 5 2 7 3 2" xfId="3490"/>
    <cellStyle name="Normal 2 2 5 2 7 4" xfId="3491"/>
    <cellStyle name="Normal 2 2 5 2 8" xfId="1265"/>
    <cellStyle name="Normal 2 2 5 2 8 2" xfId="1266"/>
    <cellStyle name="Normal 2 2 5 2 8 2 2" xfId="3492"/>
    <cellStyle name="Normal 2 2 5 2 8 3" xfId="3493"/>
    <cellStyle name="Normal 2 2 5 2 9" xfId="1267"/>
    <cellStyle name="Normal 2 2 5 2 9 2" xfId="1268"/>
    <cellStyle name="Normal 2 2 5 2 9 2 2" xfId="3494"/>
    <cellStyle name="Normal 2 2 5 2 9 3" xfId="3495"/>
    <cellStyle name="Normal 2 2 5 3" xfId="1269"/>
    <cellStyle name="Normal 2 2 5 3 2" xfId="1270"/>
    <cellStyle name="Normal 2 2 5 3 2 2" xfId="1271"/>
    <cellStyle name="Normal 2 2 5 3 2 2 2" xfId="1272"/>
    <cellStyle name="Normal 2 2 5 3 2 2 2 2" xfId="1273"/>
    <cellStyle name="Normal 2 2 5 3 2 2 2 2 2" xfId="3496"/>
    <cellStyle name="Normal 2 2 5 3 2 2 2 3" xfId="3497"/>
    <cellStyle name="Normal 2 2 5 3 2 2 3" xfId="1274"/>
    <cellStyle name="Normal 2 2 5 3 2 2 3 2" xfId="3498"/>
    <cellStyle name="Normal 2 2 5 3 2 2 4" xfId="3499"/>
    <cellStyle name="Normal 2 2 5 3 2 3" xfId="1275"/>
    <cellStyle name="Normal 2 2 5 3 2 3 2" xfId="1276"/>
    <cellStyle name="Normal 2 2 5 3 2 3 2 2" xfId="3500"/>
    <cellStyle name="Normal 2 2 5 3 2 3 3" xfId="3501"/>
    <cellStyle name="Normal 2 2 5 3 2 4" xfId="1277"/>
    <cellStyle name="Normal 2 2 5 3 2 4 2" xfId="3502"/>
    <cellStyle name="Normal 2 2 5 3 2 5" xfId="3503"/>
    <cellStyle name="Normal 2 2 5 3 3" xfId="1278"/>
    <cellStyle name="Normal 2 2 5 3 3 2" xfId="1279"/>
    <cellStyle name="Normal 2 2 5 3 3 2 2" xfId="1280"/>
    <cellStyle name="Normal 2 2 5 3 3 2 2 2" xfId="3504"/>
    <cellStyle name="Normal 2 2 5 3 3 2 3" xfId="3505"/>
    <cellStyle name="Normal 2 2 5 3 3 3" xfId="1281"/>
    <cellStyle name="Normal 2 2 5 3 3 3 2" xfId="3506"/>
    <cellStyle name="Normal 2 2 5 3 3 4" xfId="3507"/>
    <cellStyle name="Normal 2 2 5 3 4" xfId="1282"/>
    <cellStyle name="Normal 2 2 5 3 4 2" xfId="1283"/>
    <cellStyle name="Normal 2 2 5 3 4 2 2" xfId="3508"/>
    <cellStyle name="Normal 2 2 5 3 4 3" xfId="3509"/>
    <cellStyle name="Normal 2 2 5 3 5" xfId="1284"/>
    <cellStyle name="Normal 2 2 5 3 5 2" xfId="3510"/>
    <cellStyle name="Normal 2 2 5 3 6" xfId="3511"/>
    <cellStyle name="Normal 2 2 5 4" xfId="1285"/>
    <cellStyle name="Normal 2 2 5 4 2" xfId="1286"/>
    <cellStyle name="Normal 2 2 5 4 2 2" xfId="1287"/>
    <cellStyle name="Normal 2 2 5 4 2 2 2" xfId="1288"/>
    <cellStyle name="Normal 2 2 5 4 2 2 2 2" xfId="1289"/>
    <cellStyle name="Normal 2 2 5 4 2 2 2 2 2" xfId="3512"/>
    <cellStyle name="Normal 2 2 5 4 2 2 2 3" xfId="3513"/>
    <cellStyle name="Normal 2 2 5 4 2 2 3" xfId="1290"/>
    <cellStyle name="Normal 2 2 5 4 2 2 3 2" xfId="3514"/>
    <cellStyle name="Normal 2 2 5 4 2 2 4" xfId="3515"/>
    <cellStyle name="Normal 2 2 5 4 2 3" xfId="1291"/>
    <cellStyle name="Normal 2 2 5 4 2 3 2" xfId="1292"/>
    <cellStyle name="Normal 2 2 5 4 2 3 2 2" xfId="3516"/>
    <cellStyle name="Normal 2 2 5 4 2 3 3" xfId="3517"/>
    <cellStyle name="Normal 2 2 5 4 2 4" xfId="1293"/>
    <cellStyle name="Normal 2 2 5 4 2 4 2" xfId="3518"/>
    <cellStyle name="Normal 2 2 5 4 2 5" xfId="3519"/>
    <cellStyle name="Normal 2 2 5 4 3" xfId="1294"/>
    <cellStyle name="Normal 2 2 5 4 3 2" xfId="1295"/>
    <cellStyle name="Normal 2 2 5 4 3 2 2" xfId="1296"/>
    <cellStyle name="Normal 2 2 5 4 3 2 2 2" xfId="3520"/>
    <cellStyle name="Normal 2 2 5 4 3 2 3" xfId="3521"/>
    <cellStyle name="Normal 2 2 5 4 3 3" xfId="1297"/>
    <cellStyle name="Normal 2 2 5 4 3 3 2" xfId="3522"/>
    <cellStyle name="Normal 2 2 5 4 3 4" xfId="3523"/>
    <cellStyle name="Normal 2 2 5 4 4" xfId="1298"/>
    <cellStyle name="Normal 2 2 5 4 4 2" xfId="1299"/>
    <cellStyle name="Normal 2 2 5 4 4 2 2" xfId="3524"/>
    <cellStyle name="Normal 2 2 5 4 4 3" xfId="3525"/>
    <cellStyle name="Normal 2 2 5 4 5" xfId="1300"/>
    <cellStyle name="Normal 2 2 5 4 5 2" xfId="3526"/>
    <cellStyle name="Normal 2 2 5 4 6" xfId="3527"/>
    <cellStyle name="Normal 2 2 5 5" xfId="1301"/>
    <cellStyle name="Normal 2 2 5 5 2" xfId="1302"/>
    <cellStyle name="Normal 2 2 5 5 2 2" xfId="1303"/>
    <cellStyle name="Normal 2 2 5 5 2 2 2" xfId="1304"/>
    <cellStyle name="Normal 2 2 5 5 2 2 2 2" xfId="3528"/>
    <cellStyle name="Normal 2 2 5 5 2 2 3" xfId="3529"/>
    <cellStyle name="Normal 2 2 5 5 2 3" xfId="1305"/>
    <cellStyle name="Normal 2 2 5 5 2 3 2" xfId="3530"/>
    <cellStyle name="Normal 2 2 5 5 2 4" xfId="3531"/>
    <cellStyle name="Normal 2 2 5 5 3" xfId="1306"/>
    <cellStyle name="Normal 2 2 5 5 3 2" xfId="1307"/>
    <cellStyle name="Normal 2 2 5 5 3 2 2" xfId="3532"/>
    <cellStyle name="Normal 2 2 5 5 3 3" xfId="3533"/>
    <cellStyle name="Normal 2 2 5 5 4" xfId="1308"/>
    <cellStyle name="Normal 2 2 5 5 4 2" xfId="3534"/>
    <cellStyle name="Normal 2 2 5 5 5" xfId="3535"/>
    <cellStyle name="Normal 2 2 5 6" xfId="1309"/>
    <cellStyle name="Normal 2 2 5 6 2" xfId="1310"/>
    <cellStyle name="Normal 2 2 5 6 2 2" xfId="1311"/>
    <cellStyle name="Normal 2 2 5 6 2 2 2" xfId="1312"/>
    <cellStyle name="Normal 2 2 5 6 2 2 2 2" xfId="3536"/>
    <cellStyle name="Normal 2 2 5 6 2 2 3" xfId="3537"/>
    <cellStyle name="Normal 2 2 5 6 2 3" xfId="1313"/>
    <cellStyle name="Normal 2 2 5 6 2 3 2" xfId="3538"/>
    <cellStyle name="Normal 2 2 5 6 2 4" xfId="3539"/>
    <cellStyle name="Normal 2 2 5 6 3" xfId="1314"/>
    <cellStyle name="Normal 2 2 5 6 3 2" xfId="1315"/>
    <cellStyle name="Normal 2 2 5 6 3 2 2" xfId="3540"/>
    <cellStyle name="Normal 2 2 5 6 3 3" xfId="3541"/>
    <cellStyle name="Normal 2 2 5 6 4" xfId="1316"/>
    <cellStyle name="Normal 2 2 5 6 4 2" xfId="3542"/>
    <cellStyle name="Normal 2 2 5 6 5" xfId="3543"/>
    <cellStyle name="Normal 2 2 5 7" xfId="1317"/>
    <cellStyle name="Normal 2 2 5 7 2" xfId="1318"/>
    <cellStyle name="Normal 2 2 5 7 2 2" xfId="1319"/>
    <cellStyle name="Normal 2 2 5 7 2 2 2" xfId="3544"/>
    <cellStyle name="Normal 2 2 5 7 2 3" xfId="3545"/>
    <cellStyle name="Normal 2 2 5 7 3" xfId="1320"/>
    <cellStyle name="Normal 2 2 5 7 3 2" xfId="3546"/>
    <cellStyle name="Normal 2 2 5 7 4" xfId="3547"/>
    <cellStyle name="Normal 2 2 5 8" xfId="1321"/>
    <cellStyle name="Normal 2 2 5 8 2" xfId="1322"/>
    <cellStyle name="Normal 2 2 5 8 2 2" xfId="1323"/>
    <cellStyle name="Normal 2 2 5 8 2 2 2" xfId="3548"/>
    <cellStyle name="Normal 2 2 5 8 2 3" xfId="3549"/>
    <cellStyle name="Normal 2 2 5 8 3" xfId="1324"/>
    <cellStyle name="Normal 2 2 5 8 3 2" xfId="3550"/>
    <cellStyle name="Normal 2 2 5 8 4" xfId="3551"/>
    <cellStyle name="Normal 2 2 5 9" xfId="1325"/>
    <cellStyle name="Normal 2 2 5 9 2" xfId="1326"/>
    <cellStyle name="Normal 2 2 5 9 2 2" xfId="3552"/>
    <cellStyle name="Normal 2 2 5 9 3" xfId="3553"/>
    <cellStyle name="Normal 2 2 6" xfId="1327"/>
    <cellStyle name="Normal 2 2 6 2" xfId="1328"/>
    <cellStyle name="Normal 2 2 6 2 2" xfId="1329"/>
    <cellStyle name="Normal 2 2 6 2 2 2" xfId="3554"/>
    <cellStyle name="Normal 2 2 6 2 3" xfId="1330"/>
    <cellStyle name="Normal 2 2 6 2 3 2" xfId="1331"/>
    <cellStyle name="Normal 2 2 6 2 3 2 2" xfId="1332"/>
    <cellStyle name="Normal 2 2 6 2 3 2 2 2" xfId="1333"/>
    <cellStyle name="Normal 2 2 6 2 3 2 2 2 2" xfId="3555"/>
    <cellStyle name="Normal 2 2 6 2 3 2 2 3" xfId="3556"/>
    <cellStyle name="Normal 2 2 6 2 3 2 3" xfId="1334"/>
    <cellStyle name="Normal 2 2 6 2 3 2 3 2" xfId="3557"/>
    <cellStyle name="Normal 2 2 6 2 3 2 4" xfId="3558"/>
    <cellStyle name="Normal 2 2 6 2 3 3" xfId="1335"/>
    <cellStyle name="Normal 2 2 6 2 3 3 2" xfId="1336"/>
    <cellStyle name="Normal 2 2 6 2 3 3 2 2" xfId="3559"/>
    <cellStyle name="Normal 2 2 6 2 3 3 3" xfId="3560"/>
    <cellStyle name="Normal 2 2 6 2 3 4" xfId="1337"/>
    <cellStyle name="Normal 2 2 6 2 3 4 2" xfId="3561"/>
    <cellStyle name="Normal 2 2 6 2 3 5" xfId="3562"/>
    <cellStyle name="Normal 2 2 6 2 4" xfId="1338"/>
    <cellStyle name="Normal 2 2 6 2 4 2" xfId="3563"/>
    <cellStyle name="Normal 2 2 6 2 5" xfId="1339"/>
    <cellStyle name="Normal 2 2 6 2 5 2" xfId="1340"/>
    <cellStyle name="Normal 2 2 6 2 5 2 2" xfId="1341"/>
    <cellStyle name="Normal 2 2 6 2 5 2 2 2" xfId="3564"/>
    <cellStyle name="Normal 2 2 6 2 5 2 3" xfId="3565"/>
    <cellStyle name="Normal 2 2 6 2 5 3" xfId="1342"/>
    <cellStyle name="Normal 2 2 6 2 5 3 2" xfId="3566"/>
    <cellStyle name="Normal 2 2 6 2 5 4" xfId="3567"/>
    <cellStyle name="Normal 2 2 6 2 6" xfId="1343"/>
    <cellStyle name="Normal 2 2 6 2 6 2" xfId="3568"/>
    <cellStyle name="Normal 2 2 6 2 7" xfId="1344"/>
    <cellStyle name="Normal 2 2 6 2 7 2" xfId="1345"/>
    <cellStyle name="Normal 2 2 6 2 7 2 2" xfId="3569"/>
    <cellStyle name="Normal 2 2 6 2 7 3" xfId="3570"/>
    <cellStyle name="Normal 2 2 6 2 8" xfId="1346"/>
    <cellStyle name="Normal 2 2 6 2 8 2" xfId="3571"/>
    <cellStyle name="Normal 2 2 6 2 9" xfId="3572"/>
    <cellStyle name="Normal 2 2 6 3" xfId="1347"/>
    <cellStyle name="Normal 2 2 6 3 2" xfId="1348"/>
    <cellStyle name="Normal 2 2 6 3 2 2" xfId="1349"/>
    <cellStyle name="Normal 2 2 6 3 2 2 2" xfId="1350"/>
    <cellStyle name="Normal 2 2 6 3 2 2 2 2" xfId="3573"/>
    <cellStyle name="Normal 2 2 6 3 2 2 3" xfId="3574"/>
    <cellStyle name="Normal 2 2 6 3 2 3" xfId="1351"/>
    <cellStyle name="Normal 2 2 6 3 2 3 2" xfId="3575"/>
    <cellStyle name="Normal 2 2 6 3 2 4" xfId="3576"/>
    <cellStyle name="Normal 2 2 6 3 3" xfId="1352"/>
    <cellStyle name="Normal 2 2 6 3 3 2" xfId="1353"/>
    <cellStyle name="Normal 2 2 6 3 3 2 2" xfId="3577"/>
    <cellStyle name="Normal 2 2 6 3 3 3" xfId="3578"/>
    <cellStyle name="Normal 2 2 6 3 4" xfId="1354"/>
    <cellStyle name="Normal 2 2 6 3 4 2" xfId="3579"/>
    <cellStyle name="Normal 2 2 6 3 5" xfId="3580"/>
    <cellStyle name="Normal 2 2 6 4" xfId="1355"/>
    <cellStyle name="Normal 2 2 6 4 2" xfId="1356"/>
    <cellStyle name="Normal 2 2 6 4 2 2" xfId="1357"/>
    <cellStyle name="Normal 2 2 6 4 2 2 2" xfId="3581"/>
    <cellStyle name="Normal 2 2 6 4 2 3" xfId="3582"/>
    <cellStyle name="Normal 2 2 6 4 3" xfId="1358"/>
    <cellStyle name="Normal 2 2 6 4 3 2" xfId="3583"/>
    <cellStyle name="Normal 2 2 6 4 4" xfId="3584"/>
    <cellStyle name="Normal 2 2 6 5" xfId="1359"/>
    <cellStyle name="Normal 2 2 6 5 2" xfId="1360"/>
    <cellStyle name="Normal 2 2 6 5 2 2" xfId="3585"/>
    <cellStyle name="Normal 2 2 6 5 3" xfId="3586"/>
    <cellStyle name="Normal 2 2 6 6" xfId="1361"/>
    <cellStyle name="Normal 2 2 6 6 2" xfId="3587"/>
    <cellStyle name="Normal 2 2 7" xfId="1362"/>
    <cellStyle name="Normal 2 2 7 10" xfId="3588"/>
    <cellStyle name="Normal 2 2 7 2" xfId="1363"/>
    <cellStyle name="Normal 2 2 7 2 2" xfId="1364"/>
    <cellStyle name="Normal 2 2 7 2 2 2" xfId="1365"/>
    <cellStyle name="Normal 2 2 7 2 2 2 2" xfId="1366"/>
    <cellStyle name="Normal 2 2 7 2 2 2 2 2" xfId="1367"/>
    <cellStyle name="Normal 2 2 7 2 2 2 2 2 2" xfId="3589"/>
    <cellStyle name="Normal 2 2 7 2 2 2 2 3" xfId="3590"/>
    <cellStyle name="Normal 2 2 7 2 2 2 3" xfId="1368"/>
    <cellStyle name="Normal 2 2 7 2 2 2 3 2" xfId="3591"/>
    <cellStyle name="Normal 2 2 7 2 2 2 4" xfId="3592"/>
    <cellStyle name="Normal 2 2 7 2 2 3" xfId="1369"/>
    <cellStyle name="Normal 2 2 7 2 2 3 2" xfId="1370"/>
    <cellStyle name="Normal 2 2 7 2 2 3 2 2" xfId="3593"/>
    <cellStyle name="Normal 2 2 7 2 2 3 3" xfId="3594"/>
    <cellStyle name="Normal 2 2 7 2 2 4" xfId="1371"/>
    <cellStyle name="Normal 2 2 7 2 2 4 2" xfId="3595"/>
    <cellStyle name="Normal 2 2 7 2 2 5" xfId="3596"/>
    <cellStyle name="Normal 2 2 7 2 3" xfId="1372"/>
    <cellStyle name="Normal 2 2 7 2 3 2" xfId="1373"/>
    <cellStyle name="Normal 2 2 7 2 3 2 2" xfId="1374"/>
    <cellStyle name="Normal 2 2 7 2 3 2 2 2" xfId="3597"/>
    <cellStyle name="Normal 2 2 7 2 3 2 3" xfId="3598"/>
    <cellStyle name="Normal 2 2 7 2 3 3" xfId="1375"/>
    <cellStyle name="Normal 2 2 7 2 3 3 2" xfId="3599"/>
    <cellStyle name="Normal 2 2 7 2 3 4" xfId="3600"/>
    <cellStyle name="Normal 2 2 7 2 4" xfId="1376"/>
    <cellStyle name="Normal 2 2 7 2 4 2" xfId="1377"/>
    <cellStyle name="Normal 2 2 7 2 4 2 2" xfId="3601"/>
    <cellStyle name="Normal 2 2 7 2 4 3" xfId="3602"/>
    <cellStyle name="Normal 2 2 7 2 5" xfId="1378"/>
    <cellStyle name="Normal 2 2 7 2 5 2" xfId="3603"/>
    <cellStyle name="Normal 2 2 7 2 6" xfId="3604"/>
    <cellStyle name="Normal 2 2 7 3" xfId="1379"/>
    <cellStyle name="Normal 2 2 7 3 2" xfId="3605"/>
    <cellStyle name="Normal 2 2 7 4" xfId="1380"/>
    <cellStyle name="Normal 2 2 7 4 2" xfId="1381"/>
    <cellStyle name="Normal 2 2 7 4 2 2" xfId="1382"/>
    <cellStyle name="Normal 2 2 7 4 2 2 2" xfId="1383"/>
    <cellStyle name="Normal 2 2 7 4 2 2 2 2" xfId="3606"/>
    <cellStyle name="Normal 2 2 7 4 2 2 3" xfId="3607"/>
    <cellStyle name="Normal 2 2 7 4 2 3" xfId="1384"/>
    <cellStyle name="Normal 2 2 7 4 2 3 2" xfId="3608"/>
    <cellStyle name="Normal 2 2 7 4 2 4" xfId="3609"/>
    <cellStyle name="Normal 2 2 7 4 3" xfId="1385"/>
    <cellStyle name="Normal 2 2 7 4 3 2" xfId="1386"/>
    <cellStyle name="Normal 2 2 7 4 3 2 2" xfId="3610"/>
    <cellStyle name="Normal 2 2 7 4 3 3" xfId="3611"/>
    <cellStyle name="Normal 2 2 7 4 4" xfId="1387"/>
    <cellStyle name="Normal 2 2 7 4 4 2" xfId="3612"/>
    <cellStyle name="Normal 2 2 7 4 5" xfId="3613"/>
    <cellStyle name="Normal 2 2 7 5" xfId="1388"/>
    <cellStyle name="Normal 2 2 7 5 2" xfId="3614"/>
    <cellStyle name="Normal 2 2 7 6" xfId="1389"/>
    <cellStyle name="Normal 2 2 7 6 2" xfId="1390"/>
    <cellStyle name="Normal 2 2 7 6 2 2" xfId="1391"/>
    <cellStyle name="Normal 2 2 7 6 2 2 2" xfId="3615"/>
    <cellStyle name="Normal 2 2 7 6 2 3" xfId="3616"/>
    <cellStyle name="Normal 2 2 7 6 3" xfId="1392"/>
    <cellStyle name="Normal 2 2 7 6 3 2" xfId="3617"/>
    <cellStyle name="Normal 2 2 7 6 4" xfId="3618"/>
    <cellStyle name="Normal 2 2 7 7" xfId="1393"/>
    <cellStyle name="Normal 2 2 7 7 2" xfId="3619"/>
    <cellStyle name="Normal 2 2 7 8" xfId="1394"/>
    <cellStyle name="Normal 2 2 7 8 2" xfId="1395"/>
    <cellStyle name="Normal 2 2 7 8 2 2" xfId="3620"/>
    <cellStyle name="Normal 2 2 7 8 3" xfId="3621"/>
    <cellStyle name="Normal 2 2 7 9" xfId="1396"/>
    <cellStyle name="Normal 2 2 7 9 2" xfId="3622"/>
    <cellStyle name="Normal 2 2 8" xfId="1397"/>
    <cellStyle name="Normal 2 2 8 2" xfId="1398"/>
    <cellStyle name="Normal 2 2 8 2 2" xfId="3623"/>
    <cellStyle name="Normal 2 2 8 3" xfId="1399"/>
    <cellStyle name="Normal 2 2 8 3 2" xfId="3624"/>
    <cellStyle name="Normal 2 2 8 4" xfId="1400"/>
    <cellStyle name="Normal 2 2 8 4 2" xfId="3625"/>
    <cellStyle name="Normal 2 2 9" xfId="1401"/>
    <cellStyle name="Normal 2 2 9 2" xfId="1402"/>
    <cellStyle name="Normal 2 2 9 2 2" xfId="1403"/>
    <cellStyle name="Normal 2 2 9 2 2 2" xfId="1404"/>
    <cellStyle name="Normal 2 2 9 2 2 2 2" xfId="1405"/>
    <cellStyle name="Normal 2 2 9 2 2 2 2 2" xfId="3626"/>
    <cellStyle name="Normal 2 2 9 2 2 2 3" xfId="3627"/>
    <cellStyle name="Normal 2 2 9 2 2 3" xfId="1406"/>
    <cellStyle name="Normal 2 2 9 2 2 3 2" xfId="3628"/>
    <cellStyle name="Normal 2 2 9 2 2 4" xfId="3629"/>
    <cellStyle name="Normal 2 2 9 2 3" xfId="1407"/>
    <cellStyle name="Normal 2 2 9 2 3 2" xfId="1408"/>
    <cellStyle name="Normal 2 2 9 2 3 2 2" xfId="3630"/>
    <cellStyle name="Normal 2 2 9 2 3 3" xfId="3631"/>
    <cellStyle name="Normal 2 2 9 2 4" xfId="1409"/>
    <cellStyle name="Normal 2 2 9 2 4 2" xfId="3632"/>
    <cellStyle name="Normal 2 2 9 2 5" xfId="3633"/>
    <cellStyle name="Normal 2 2 9 3" xfId="1410"/>
    <cellStyle name="Normal 2 2 9 3 2" xfId="1411"/>
    <cellStyle name="Normal 2 2 9 3 2 2" xfId="1412"/>
    <cellStyle name="Normal 2 2 9 3 2 2 2" xfId="3634"/>
    <cellStyle name="Normal 2 2 9 3 2 3" xfId="3635"/>
    <cellStyle name="Normal 2 2 9 3 3" xfId="1413"/>
    <cellStyle name="Normal 2 2 9 3 3 2" xfId="3636"/>
    <cellStyle name="Normal 2 2 9 3 4" xfId="3637"/>
    <cellStyle name="Normal 2 2 9 4" xfId="1414"/>
    <cellStyle name="Normal 2 2 9 4 2" xfId="1415"/>
    <cellStyle name="Normal 2 2 9 4 2 2" xfId="3638"/>
    <cellStyle name="Normal 2 2 9 4 3" xfId="3639"/>
    <cellStyle name="Normal 2 2 9 5" xfId="1416"/>
    <cellStyle name="Normal 2 2 9 5 2" xfId="3640"/>
    <cellStyle name="Normal 2 2 9 6" xfId="3641"/>
    <cellStyle name="Normal 2 20" xfId="2986"/>
    <cellStyle name="Normal 2 20 2" xfId="5180"/>
    <cellStyle name="Normal 2 21" xfId="5188"/>
    <cellStyle name="Normal 2 3" xfId="258"/>
    <cellStyle name="Normal 2 4" xfId="517"/>
    <cellStyle name="Normal 2 5" xfId="518"/>
    <cellStyle name="Normal 2 5 2" xfId="597"/>
    <cellStyle name="Normal 2 5 2 2" xfId="3642"/>
    <cellStyle name="Normal 2 5 3" xfId="3643"/>
    <cellStyle name="Normal 2 6" xfId="519"/>
    <cellStyle name="Normal 2 6 2" xfId="598"/>
    <cellStyle name="Normal 2 6 2 2" xfId="3644"/>
    <cellStyle name="Normal 2 6 3" xfId="3645"/>
    <cellStyle name="Normal 2 7" xfId="585"/>
    <cellStyle name="Normal 2 8" xfId="1417"/>
    <cellStyle name="Normal 2 8 2" xfId="1418"/>
    <cellStyle name="Normal 2 8 2 2" xfId="1419"/>
    <cellStyle name="Normal 2 8 2 2 2" xfId="1420"/>
    <cellStyle name="Normal 2 8 2 2 2 2" xfId="1421"/>
    <cellStyle name="Normal 2 8 2 2 2 2 2" xfId="1422"/>
    <cellStyle name="Normal 2 8 2 2 2 2 2 2" xfId="3646"/>
    <cellStyle name="Normal 2 8 2 2 2 2 3" xfId="3647"/>
    <cellStyle name="Normal 2 8 2 2 2 3" xfId="1423"/>
    <cellStyle name="Normal 2 8 2 2 2 3 2" xfId="3648"/>
    <cellStyle name="Normal 2 8 2 2 2 4" xfId="3649"/>
    <cellStyle name="Normal 2 8 2 2 3" xfId="1424"/>
    <cellStyle name="Normal 2 8 2 2 3 2" xfId="1425"/>
    <cellStyle name="Normal 2 8 2 2 3 2 2" xfId="3650"/>
    <cellStyle name="Normal 2 8 2 2 3 3" xfId="3651"/>
    <cellStyle name="Normal 2 8 2 2 4" xfId="1426"/>
    <cellStyle name="Normal 2 8 2 2 4 2" xfId="3652"/>
    <cellStyle name="Normal 2 8 2 2 5" xfId="3653"/>
    <cellStyle name="Normal 2 8 2 3" xfId="1427"/>
    <cellStyle name="Normal 2 8 2 3 2" xfId="1428"/>
    <cellStyle name="Normal 2 8 2 3 2 2" xfId="1429"/>
    <cellStyle name="Normal 2 8 2 3 2 2 2" xfId="3654"/>
    <cellStyle name="Normal 2 8 2 3 2 3" xfId="3655"/>
    <cellStyle name="Normal 2 8 2 3 3" xfId="1430"/>
    <cellStyle name="Normal 2 8 2 3 3 2" xfId="3656"/>
    <cellStyle name="Normal 2 8 2 3 4" xfId="3657"/>
    <cellStyle name="Normal 2 8 2 4" xfId="1431"/>
    <cellStyle name="Normal 2 8 2 4 2" xfId="1432"/>
    <cellStyle name="Normal 2 8 2 4 2 2" xfId="3658"/>
    <cellStyle name="Normal 2 8 2 4 3" xfId="3659"/>
    <cellStyle name="Normal 2 8 2 5" xfId="1433"/>
    <cellStyle name="Normal 2 8 2 5 2" xfId="3660"/>
    <cellStyle name="Normal 2 8 2 6" xfId="3661"/>
    <cellStyle name="Normal 2 8 3" xfId="1434"/>
    <cellStyle name="Normal 2 8 3 2" xfId="1435"/>
    <cellStyle name="Normal 2 8 3 2 2" xfId="1436"/>
    <cellStyle name="Normal 2 8 3 2 2 2" xfId="1437"/>
    <cellStyle name="Normal 2 8 3 2 2 2 2" xfId="3662"/>
    <cellStyle name="Normal 2 8 3 2 2 3" xfId="3663"/>
    <cellStyle name="Normal 2 8 3 2 3" xfId="1438"/>
    <cellStyle name="Normal 2 8 3 2 3 2" xfId="3664"/>
    <cellStyle name="Normal 2 8 3 2 4" xfId="3665"/>
    <cellStyle name="Normal 2 8 3 3" xfId="1439"/>
    <cellStyle name="Normal 2 8 3 3 2" xfId="1440"/>
    <cellStyle name="Normal 2 8 3 3 2 2" xfId="3666"/>
    <cellStyle name="Normal 2 8 3 3 3" xfId="3667"/>
    <cellStyle name="Normal 2 8 3 4" xfId="1441"/>
    <cellStyle name="Normal 2 8 3 4 2" xfId="3668"/>
    <cellStyle name="Normal 2 8 3 5" xfId="3669"/>
    <cellStyle name="Normal 2 8 4" xfId="1442"/>
    <cellStyle name="Normal 2 8 4 2" xfId="1443"/>
    <cellStyle name="Normal 2 8 4 2 2" xfId="1444"/>
    <cellStyle name="Normal 2 8 4 2 2 2" xfId="3670"/>
    <cellStyle name="Normal 2 8 4 2 3" xfId="3671"/>
    <cellStyle name="Normal 2 8 4 3" xfId="1445"/>
    <cellStyle name="Normal 2 8 4 3 2" xfId="3672"/>
    <cellStyle name="Normal 2 8 4 4" xfId="3673"/>
    <cellStyle name="Normal 2 8 5" xfId="1446"/>
    <cellStyle name="Normal 2 8 5 2" xfId="1447"/>
    <cellStyle name="Normal 2 8 5 2 2" xfId="3674"/>
    <cellStyle name="Normal 2 8 5 3" xfId="3675"/>
    <cellStyle name="Normal 2 8 6" xfId="1448"/>
    <cellStyle name="Normal 2 8 6 2" xfId="3676"/>
    <cellStyle name="Normal 2 8 7" xfId="3677"/>
    <cellStyle name="Normal 2 9" xfId="1449"/>
    <cellStyle name="Normal 2 9 2" xfId="1450"/>
    <cellStyle name="Normal 2 9 2 2" xfId="1451"/>
    <cellStyle name="Normal 2 9 2 2 2" xfId="1452"/>
    <cellStyle name="Normal 2 9 2 2 2 2" xfId="1453"/>
    <cellStyle name="Normal 2 9 2 2 2 2 2" xfId="1454"/>
    <cellStyle name="Normal 2 9 2 2 2 2 2 2" xfId="3678"/>
    <cellStyle name="Normal 2 9 2 2 2 2 3" xfId="3679"/>
    <cellStyle name="Normal 2 9 2 2 2 3" xfId="1455"/>
    <cellStyle name="Normal 2 9 2 2 2 3 2" xfId="3680"/>
    <cellStyle name="Normal 2 9 2 2 2 4" xfId="3681"/>
    <cellStyle name="Normal 2 9 2 2 3" xfId="1456"/>
    <cellStyle name="Normal 2 9 2 2 3 2" xfId="1457"/>
    <cellStyle name="Normal 2 9 2 2 3 2 2" xfId="3682"/>
    <cellStyle name="Normal 2 9 2 2 3 3" xfId="3683"/>
    <cellStyle name="Normal 2 9 2 2 4" xfId="1458"/>
    <cellStyle name="Normal 2 9 2 2 4 2" xfId="3684"/>
    <cellStyle name="Normal 2 9 2 2 5" xfId="3685"/>
    <cellStyle name="Normal 2 9 2 3" xfId="1459"/>
    <cellStyle name="Normal 2 9 2 3 2" xfId="1460"/>
    <cellStyle name="Normal 2 9 2 3 2 2" xfId="1461"/>
    <cellStyle name="Normal 2 9 2 3 2 2 2" xfId="3686"/>
    <cellStyle name="Normal 2 9 2 3 2 3" xfId="3687"/>
    <cellStyle name="Normal 2 9 2 3 3" xfId="1462"/>
    <cellStyle name="Normal 2 9 2 3 3 2" xfId="3688"/>
    <cellStyle name="Normal 2 9 2 3 4" xfId="3689"/>
    <cellStyle name="Normal 2 9 2 4" xfId="1463"/>
    <cellStyle name="Normal 2 9 2 4 2" xfId="1464"/>
    <cellStyle name="Normal 2 9 2 4 2 2" xfId="3690"/>
    <cellStyle name="Normal 2 9 2 4 3" xfId="3691"/>
    <cellStyle name="Normal 2 9 2 5" xfId="1465"/>
    <cellStyle name="Normal 2 9 2 5 2" xfId="3692"/>
    <cellStyle name="Normal 2 9 2 6" xfId="3693"/>
    <cellStyle name="Normal 2 9 3" xfId="1466"/>
    <cellStyle name="Normal 2 9 3 2" xfId="1467"/>
    <cellStyle name="Normal 2 9 3 2 2" xfId="1468"/>
    <cellStyle name="Normal 2 9 3 2 2 2" xfId="1469"/>
    <cellStyle name="Normal 2 9 3 2 2 2 2" xfId="3694"/>
    <cellStyle name="Normal 2 9 3 2 2 3" xfId="3695"/>
    <cellStyle name="Normal 2 9 3 2 3" xfId="1470"/>
    <cellStyle name="Normal 2 9 3 2 3 2" xfId="3696"/>
    <cellStyle name="Normal 2 9 3 2 4" xfId="3697"/>
    <cellStyle name="Normal 2 9 3 3" xfId="1471"/>
    <cellStyle name="Normal 2 9 3 3 2" xfId="1472"/>
    <cellStyle name="Normal 2 9 3 3 2 2" xfId="3698"/>
    <cellStyle name="Normal 2 9 3 3 3" xfId="3699"/>
    <cellStyle name="Normal 2 9 3 4" xfId="1473"/>
    <cellStyle name="Normal 2 9 3 4 2" xfId="3700"/>
    <cellStyle name="Normal 2 9 3 5" xfId="3701"/>
    <cellStyle name="Normal 2 9 4" xfId="1474"/>
    <cellStyle name="Normal 2 9 4 2" xfId="1475"/>
    <cellStyle name="Normal 2 9 4 2 2" xfId="1476"/>
    <cellStyle name="Normal 2 9 4 2 2 2" xfId="3702"/>
    <cellStyle name="Normal 2 9 4 2 3" xfId="3703"/>
    <cellStyle name="Normal 2 9 4 3" xfId="1477"/>
    <cellStyle name="Normal 2 9 4 3 2" xfId="3704"/>
    <cellStyle name="Normal 2 9 4 4" xfId="3705"/>
    <cellStyle name="Normal 2 9 5" xfId="1478"/>
    <cellStyle name="Normal 2 9 5 2" xfId="1479"/>
    <cellStyle name="Normal 2 9 5 2 2" xfId="3706"/>
    <cellStyle name="Normal 2 9 5 3" xfId="3707"/>
    <cellStyle name="Normal 2 9 6" xfId="1480"/>
    <cellStyle name="Normal 2 9 6 2" xfId="3708"/>
    <cellStyle name="Normal 2 9 7" xfId="3709"/>
    <cellStyle name="Normal 2_02 Fixed assets restatement Dec 09" xfId="259"/>
    <cellStyle name="Normal 20" xfId="376"/>
    <cellStyle name="Normal 21" xfId="387"/>
    <cellStyle name="Normal 21 2" xfId="1481"/>
    <cellStyle name="Normal 212" xfId="5226"/>
    <cellStyle name="Normal 22" xfId="546"/>
    <cellStyle name="Normal 22 2" xfId="547"/>
    <cellStyle name="Normal 22 3" xfId="1482"/>
    <cellStyle name="Normal 23" xfId="550"/>
    <cellStyle name="Normal 23 2" xfId="1483"/>
    <cellStyle name="Normal 24" xfId="520"/>
    <cellStyle name="Normal 24 2" xfId="1484"/>
    <cellStyle name="Normal 25" xfId="556"/>
    <cellStyle name="Normal 25 2" xfId="599"/>
    <cellStyle name="Normal 25 2 2" xfId="3710"/>
    <cellStyle name="Normal 25 2 3" xfId="3711"/>
    <cellStyle name="Normal 25 3" xfId="600"/>
    <cellStyle name="Normal 25 3 2" xfId="3712"/>
    <cellStyle name="Normal 25 3 3" xfId="3713"/>
    <cellStyle name="Normal 25 4" xfId="2934"/>
    <cellStyle name="Normal 25 4 2" xfId="3714"/>
    <cellStyle name="Normal 25 5" xfId="2935"/>
    <cellStyle name="Normal 26" xfId="581"/>
    <cellStyle name="Normal 26 2" xfId="2942"/>
    <cellStyle name="Normal 26 2 2" xfId="2983"/>
    <cellStyle name="Normal 26 2 3" xfId="5182"/>
    <cellStyle name="Normal 26 2 4" xfId="5213"/>
    <cellStyle name="Normal 27" xfId="601"/>
    <cellStyle name="Normal 27 2" xfId="3715"/>
    <cellStyle name="Normal 28" xfId="584"/>
    <cellStyle name="Normal 28 2" xfId="2976"/>
    <cellStyle name="Normal 28 3" xfId="3716"/>
    <cellStyle name="Normal 29" xfId="617"/>
    <cellStyle name="Normal 29 2" xfId="2943"/>
    <cellStyle name="Normal 29 2 2" xfId="2982"/>
    <cellStyle name="Normal 29 2 3" xfId="5181"/>
    <cellStyle name="Normal 29 2 4" xfId="5212"/>
    <cellStyle name="Normal 29 3" xfId="3717"/>
    <cellStyle name="Normal 3" xfId="14"/>
    <cellStyle name="Normal 3 10" xfId="1485"/>
    <cellStyle name="Normal 3 10 2" xfId="1486"/>
    <cellStyle name="Normal 3 10 2 2" xfId="1487"/>
    <cellStyle name="Normal 3 10 2 2 2" xfId="1488"/>
    <cellStyle name="Normal 3 10 2 2 2 2" xfId="1489"/>
    <cellStyle name="Normal 3 10 2 2 2 2 2" xfId="3718"/>
    <cellStyle name="Normal 3 10 2 2 2 3" xfId="3719"/>
    <cellStyle name="Normal 3 10 2 2 3" xfId="1490"/>
    <cellStyle name="Normal 3 10 2 2 3 2" xfId="3720"/>
    <cellStyle name="Normal 3 10 2 2 4" xfId="3721"/>
    <cellStyle name="Normal 3 10 2 3" xfId="1491"/>
    <cellStyle name="Normal 3 10 2 3 2" xfId="1492"/>
    <cellStyle name="Normal 3 10 2 3 2 2" xfId="3722"/>
    <cellStyle name="Normal 3 10 2 3 3" xfId="3723"/>
    <cellStyle name="Normal 3 10 2 4" xfId="1493"/>
    <cellStyle name="Normal 3 10 2 4 2" xfId="3724"/>
    <cellStyle name="Normal 3 10 2 5" xfId="3725"/>
    <cellStyle name="Normal 3 10 3" xfId="1494"/>
    <cellStyle name="Normal 3 10 3 2" xfId="1495"/>
    <cellStyle name="Normal 3 10 3 2 2" xfId="1496"/>
    <cellStyle name="Normal 3 10 3 2 2 2" xfId="3726"/>
    <cellStyle name="Normal 3 10 3 2 3" xfId="3727"/>
    <cellStyle name="Normal 3 10 3 3" xfId="1497"/>
    <cellStyle name="Normal 3 10 3 3 2" xfId="3728"/>
    <cellStyle name="Normal 3 10 3 4" xfId="3729"/>
    <cellStyle name="Normal 3 10 4" xfId="1498"/>
    <cellStyle name="Normal 3 10 4 2" xfId="1499"/>
    <cellStyle name="Normal 3 10 4 2 2" xfId="3730"/>
    <cellStyle name="Normal 3 10 4 3" xfId="3731"/>
    <cellStyle name="Normal 3 10 5" xfId="1500"/>
    <cellStyle name="Normal 3 10 5 2" xfId="3732"/>
    <cellStyle name="Normal 3 10 6" xfId="3733"/>
    <cellStyle name="Normal 3 11" xfId="1501"/>
    <cellStyle name="Normal 3 11 2" xfId="1502"/>
    <cellStyle name="Normal 3 11 2 2" xfId="1503"/>
    <cellStyle name="Normal 3 11 2 2 2" xfId="1504"/>
    <cellStyle name="Normal 3 11 2 2 2 2" xfId="3734"/>
    <cellStyle name="Normal 3 11 2 2 3" xfId="3735"/>
    <cellStyle name="Normal 3 11 2 3" xfId="1505"/>
    <cellStyle name="Normal 3 11 2 3 2" xfId="3736"/>
    <cellStyle name="Normal 3 11 2 4" xfId="3737"/>
    <cellStyle name="Normal 3 11 3" xfId="1506"/>
    <cellStyle name="Normal 3 11 3 2" xfId="1507"/>
    <cellStyle name="Normal 3 11 3 2 2" xfId="3738"/>
    <cellStyle name="Normal 3 11 3 3" xfId="3739"/>
    <cellStyle name="Normal 3 11 4" xfId="1508"/>
    <cellStyle name="Normal 3 11 4 2" xfId="3740"/>
    <cellStyle name="Normal 3 11 5" xfId="3741"/>
    <cellStyle name="Normal 3 12" xfId="1509"/>
    <cellStyle name="Normal 3 12 2" xfId="1510"/>
    <cellStyle name="Normal 3 12 2 2" xfId="1511"/>
    <cellStyle name="Normal 3 12 2 2 2" xfId="1512"/>
    <cellStyle name="Normal 3 12 2 2 2 2" xfId="3742"/>
    <cellStyle name="Normal 3 12 2 2 3" xfId="3743"/>
    <cellStyle name="Normal 3 12 2 3" xfId="1513"/>
    <cellStyle name="Normal 3 12 2 3 2" xfId="3744"/>
    <cellStyle name="Normal 3 12 2 4" xfId="3745"/>
    <cellStyle name="Normal 3 12 3" xfId="1514"/>
    <cellStyle name="Normal 3 12 3 2" xfId="1515"/>
    <cellStyle name="Normal 3 12 3 2 2" xfId="3746"/>
    <cellStyle name="Normal 3 12 3 3" xfId="3747"/>
    <cellStyle name="Normal 3 12 4" xfId="1516"/>
    <cellStyle name="Normal 3 12 4 2" xfId="3748"/>
    <cellStyle name="Normal 3 12 5" xfId="3749"/>
    <cellStyle name="Normal 3 13" xfId="1517"/>
    <cellStyle name="Normal 3 13 2" xfId="1518"/>
    <cellStyle name="Normal 3 13 2 2" xfId="1519"/>
    <cellStyle name="Normal 3 13 2 2 2" xfId="3750"/>
    <cellStyle name="Normal 3 13 2 3" xfId="3751"/>
    <cellStyle name="Normal 3 13 3" xfId="1520"/>
    <cellStyle name="Normal 3 13 3 2" xfId="3752"/>
    <cellStyle name="Normal 3 13 4" xfId="3753"/>
    <cellStyle name="Normal 3 14" xfId="1521"/>
    <cellStyle name="Normal 3 14 2" xfId="1522"/>
    <cellStyle name="Normal 3 14 2 2" xfId="1523"/>
    <cellStyle name="Normal 3 14 2 2 2" xfId="3754"/>
    <cellStyle name="Normal 3 14 2 3" xfId="3755"/>
    <cellStyle name="Normal 3 14 3" xfId="1524"/>
    <cellStyle name="Normal 3 14 3 2" xfId="3756"/>
    <cellStyle name="Normal 3 14 4" xfId="3757"/>
    <cellStyle name="Normal 3 15" xfId="1525"/>
    <cellStyle name="Normal 3 15 2" xfId="1526"/>
    <cellStyle name="Normal 3 15 2 2" xfId="3758"/>
    <cellStyle name="Normal 3 15 3" xfId="3759"/>
    <cellStyle name="Normal 3 16" xfId="1527"/>
    <cellStyle name="Normal 3 16 2" xfId="1528"/>
    <cellStyle name="Normal 3 16 2 2" xfId="3760"/>
    <cellStyle name="Normal 3 16 3" xfId="3761"/>
    <cellStyle name="Normal 3 17" xfId="1529"/>
    <cellStyle name="Normal 3 17 2" xfId="3762"/>
    <cellStyle name="Normal 3 18" xfId="2988"/>
    <cellStyle name="Normal 3 18 2" xfId="5155"/>
    <cellStyle name="Normal 3 19" xfId="3034"/>
    <cellStyle name="Normal 3 19 2" xfId="5159"/>
    <cellStyle name="Normal 3 19 3" xfId="5229"/>
    <cellStyle name="Normal 3 2" xfId="24"/>
    <cellStyle name="Normal 3 2 2" xfId="260"/>
    <cellStyle name="Normal 3 2 2 2" xfId="2957"/>
    <cellStyle name="Normal 3 2 2 2 2" xfId="2996"/>
    <cellStyle name="Normal 3 2 2 2 2 2" xfId="5184"/>
    <cellStyle name="Normal 3 2 3" xfId="2938"/>
    <cellStyle name="Normal 3 2 3 2" xfId="2939"/>
    <cellStyle name="Normal 3 2 3 2 2" xfId="3763"/>
    <cellStyle name="Normal 3 2 3 3" xfId="3764"/>
    <cellStyle name="Normal 3 2 4" xfId="5196"/>
    <cellStyle name="Normal 3 20 2" xfId="5173"/>
    <cellStyle name="Normal 3 3" xfId="261"/>
    <cellStyle name="Normal 3 3 2" xfId="2997"/>
    <cellStyle name="Normal 3 3 2 2" xfId="2991"/>
    <cellStyle name="Normal 3 3 2 2 2" xfId="5161"/>
    <cellStyle name="Normal 3 3 2 2 3" xfId="5232"/>
    <cellStyle name="Normal 3 3 2 2 3 3" xfId="5174"/>
    <cellStyle name="Normal 3 4" xfId="578"/>
    <cellStyle name="Normal 3 4 10" xfId="1530"/>
    <cellStyle name="Normal 3 4 10 2" xfId="1531"/>
    <cellStyle name="Normal 3 4 10 2 2" xfId="3765"/>
    <cellStyle name="Normal 3 4 10 3" xfId="3766"/>
    <cellStyle name="Normal 3 4 11" xfId="1532"/>
    <cellStyle name="Normal 3 4 11 2" xfId="1533"/>
    <cellStyle name="Normal 3 4 11 2 2" xfId="3767"/>
    <cellStyle name="Normal 3 4 11 3" xfId="3768"/>
    <cellStyle name="Normal 3 4 12" xfId="1534"/>
    <cellStyle name="Normal 3 4 12 2" xfId="3769"/>
    <cellStyle name="Normal 3 4 13" xfId="5175"/>
    <cellStyle name="Normal 3 4 14 2" xfId="5176"/>
    <cellStyle name="Normal 3 4 2" xfId="1535"/>
    <cellStyle name="Normal 3 4 2 10" xfId="1536"/>
    <cellStyle name="Normal 3 4 2 10 2" xfId="3770"/>
    <cellStyle name="Normal 3 4 2 11" xfId="3771"/>
    <cellStyle name="Normal 3 4 2 2" xfId="1537"/>
    <cellStyle name="Normal 3 4 2 2 2" xfId="1538"/>
    <cellStyle name="Normal 3 4 2 2 2 2" xfId="1539"/>
    <cellStyle name="Normal 3 4 2 2 2 2 2" xfId="1540"/>
    <cellStyle name="Normal 3 4 2 2 2 2 2 2" xfId="1541"/>
    <cellStyle name="Normal 3 4 2 2 2 2 2 2 2" xfId="3772"/>
    <cellStyle name="Normal 3 4 2 2 2 2 2 3" xfId="3773"/>
    <cellStyle name="Normal 3 4 2 2 2 2 3" xfId="1542"/>
    <cellStyle name="Normal 3 4 2 2 2 2 3 2" xfId="3774"/>
    <cellStyle name="Normal 3 4 2 2 2 2 4" xfId="3775"/>
    <cellStyle name="Normal 3 4 2 2 2 3" xfId="1543"/>
    <cellStyle name="Normal 3 4 2 2 2 3 2" xfId="1544"/>
    <cellStyle name="Normal 3 4 2 2 2 3 2 2" xfId="3776"/>
    <cellStyle name="Normal 3 4 2 2 2 3 3" xfId="3777"/>
    <cellStyle name="Normal 3 4 2 2 2 4" xfId="1545"/>
    <cellStyle name="Normal 3 4 2 2 2 4 2" xfId="3778"/>
    <cellStyle name="Normal 3 4 2 2 2 5" xfId="3779"/>
    <cellStyle name="Normal 3 4 2 2 3" xfId="1546"/>
    <cellStyle name="Normal 3 4 2 2 3 2" xfId="1547"/>
    <cellStyle name="Normal 3 4 2 2 3 2 2" xfId="1548"/>
    <cellStyle name="Normal 3 4 2 2 3 2 2 2" xfId="3780"/>
    <cellStyle name="Normal 3 4 2 2 3 2 3" xfId="3781"/>
    <cellStyle name="Normal 3 4 2 2 3 3" xfId="1549"/>
    <cellStyle name="Normal 3 4 2 2 3 3 2" xfId="3782"/>
    <cellStyle name="Normal 3 4 2 2 3 4" xfId="3783"/>
    <cellStyle name="Normal 3 4 2 2 4" xfId="1550"/>
    <cellStyle name="Normal 3 4 2 2 4 2" xfId="1551"/>
    <cellStyle name="Normal 3 4 2 2 4 2 2" xfId="3784"/>
    <cellStyle name="Normal 3 4 2 2 4 3" xfId="3785"/>
    <cellStyle name="Normal 3 4 2 2 5" xfId="1552"/>
    <cellStyle name="Normal 3 4 2 2 5 2" xfId="3786"/>
    <cellStyle name="Normal 3 4 2 2 6" xfId="3787"/>
    <cellStyle name="Normal 3 4 2 3" xfId="1553"/>
    <cellStyle name="Normal 3 4 2 3 2" xfId="1554"/>
    <cellStyle name="Normal 3 4 2 3 2 2" xfId="1555"/>
    <cellStyle name="Normal 3 4 2 3 2 2 2" xfId="1556"/>
    <cellStyle name="Normal 3 4 2 3 2 2 2 2" xfId="1557"/>
    <cellStyle name="Normal 3 4 2 3 2 2 2 2 2" xfId="3788"/>
    <cellStyle name="Normal 3 4 2 3 2 2 2 3" xfId="3789"/>
    <cellStyle name="Normal 3 4 2 3 2 2 3" xfId="1558"/>
    <cellStyle name="Normal 3 4 2 3 2 2 3 2" xfId="3790"/>
    <cellStyle name="Normal 3 4 2 3 2 2 4" xfId="3791"/>
    <cellStyle name="Normal 3 4 2 3 2 3" xfId="1559"/>
    <cellStyle name="Normal 3 4 2 3 2 3 2" xfId="1560"/>
    <cellStyle name="Normal 3 4 2 3 2 3 2 2" xfId="3792"/>
    <cellStyle name="Normal 3 4 2 3 2 3 3" xfId="3793"/>
    <cellStyle name="Normal 3 4 2 3 2 4" xfId="1561"/>
    <cellStyle name="Normal 3 4 2 3 2 4 2" xfId="3794"/>
    <cellStyle name="Normal 3 4 2 3 2 5" xfId="3795"/>
    <cellStyle name="Normal 3 4 2 3 3" xfId="1562"/>
    <cellStyle name="Normal 3 4 2 3 3 2" xfId="1563"/>
    <cellStyle name="Normal 3 4 2 3 3 2 2" xfId="1564"/>
    <cellStyle name="Normal 3 4 2 3 3 2 2 2" xfId="3796"/>
    <cellStyle name="Normal 3 4 2 3 3 2 3" xfId="3797"/>
    <cellStyle name="Normal 3 4 2 3 3 3" xfId="1565"/>
    <cellStyle name="Normal 3 4 2 3 3 3 2" xfId="3798"/>
    <cellStyle name="Normal 3 4 2 3 3 4" xfId="3799"/>
    <cellStyle name="Normal 3 4 2 3 4" xfId="1566"/>
    <cellStyle name="Normal 3 4 2 3 4 2" xfId="1567"/>
    <cellStyle name="Normal 3 4 2 3 4 2 2" xfId="3800"/>
    <cellStyle name="Normal 3 4 2 3 4 3" xfId="3801"/>
    <cellStyle name="Normal 3 4 2 3 5" xfId="1568"/>
    <cellStyle name="Normal 3 4 2 3 5 2" xfId="3802"/>
    <cellStyle name="Normal 3 4 2 3 6" xfId="3803"/>
    <cellStyle name="Normal 3 4 2 4" xfId="1569"/>
    <cellStyle name="Normal 3 4 2 4 2" xfId="1570"/>
    <cellStyle name="Normal 3 4 2 4 2 2" xfId="1571"/>
    <cellStyle name="Normal 3 4 2 4 2 2 2" xfId="1572"/>
    <cellStyle name="Normal 3 4 2 4 2 2 2 2" xfId="3804"/>
    <cellStyle name="Normal 3 4 2 4 2 2 3" xfId="3805"/>
    <cellStyle name="Normal 3 4 2 4 2 3" xfId="1573"/>
    <cellStyle name="Normal 3 4 2 4 2 3 2" xfId="3806"/>
    <cellStyle name="Normal 3 4 2 4 2 4" xfId="3807"/>
    <cellStyle name="Normal 3 4 2 4 3" xfId="1574"/>
    <cellStyle name="Normal 3 4 2 4 3 2" xfId="1575"/>
    <cellStyle name="Normal 3 4 2 4 3 2 2" xfId="3808"/>
    <cellStyle name="Normal 3 4 2 4 3 3" xfId="3809"/>
    <cellStyle name="Normal 3 4 2 4 4" xfId="1576"/>
    <cellStyle name="Normal 3 4 2 4 4 2" xfId="3810"/>
    <cellStyle name="Normal 3 4 2 4 5" xfId="3811"/>
    <cellStyle name="Normal 3 4 2 5" xfId="1577"/>
    <cellStyle name="Normal 3 4 2 5 2" xfId="1578"/>
    <cellStyle name="Normal 3 4 2 5 2 2" xfId="1579"/>
    <cellStyle name="Normal 3 4 2 5 2 2 2" xfId="1580"/>
    <cellStyle name="Normal 3 4 2 5 2 2 2 2" xfId="3812"/>
    <cellStyle name="Normal 3 4 2 5 2 2 3" xfId="3813"/>
    <cellStyle name="Normal 3 4 2 5 2 3" xfId="1581"/>
    <cellStyle name="Normal 3 4 2 5 2 3 2" xfId="3814"/>
    <cellStyle name="Normal 3 4 2 5 2 4" xfId="3815"/>
    <cellStyle name="Normal 3 4 2 5 3" xfId="1582"/>
    <cellStyle name="Normal 3 4 2 5 3 2" xfId="1583"/>
    <cellStyle name="Normal 3 4 2 5 3 2 2" xfId="3816"/>
    <cellStyle name="Normal 3 4 2 5 3 3" xfId="3817"/>
    <cellStyle name="Normal 3 4 2 5 4" xfId="1584"/>
    <cellStyle name="Normal 3 4 2 5 4 2" xfId="3818"/>
    <cellStyle name="Normal 3 4 2 5 5" xfId="3819"/>
    <cellStyle name="Normal 3 4 2 6" xfId="1585"/>
    <cellStyle name="Normal 3 4 2 6 2" xfId="1586"/>
    <cellStyle name="Normal 3 4 2 6 2 2" xfId="1587"/>
    <cellStyle name="Normal 3 4 2 6 2 2 2" xfId="3820"/>
    <cellStyle name="Normal 3 4 2 6 2 3" xfId="3821"/>
    <cellStyle name="Normal 3 4 2 6 3" xfId="1588"/>
    <cellStyle name="Normal 3 4 2 6 3 2" xfId="3822"/>
    <cellStyle name="Normal 3 4 2 6 4" xfId="3823"/>
    <cellStyle name="Normal 3 4 2 7" xfId="1589"/>
    <cellStyle name="Normal 3 4 2 7 2" xfId="1590"/>
    <cellStyle name="Normal 3 4 2 7 2 2" xfId="1591"/>
    <cellStyle name="Normal 3 4 2 7 2 2 2" xfId="3824"/>
    <cellStyle name="Normal 3 4 2 7 2 3" xfId="3825"/>
    <cellStyle name="Normal 3 4 2 7 3" xfId="1592"/>
    <cellStyle name="Normal 3 4 2 7 3 2" xfId="3826"/>
    <cellStyle name="Normal 3 4 2 7 4" xfId="3827"/>
    <cellStyle name="Normal 3 4 2 8" xfId="1593"/>
    <cellStyle name="Normal 3 4 2 8 2" xfId="1594"/>
    <cellStyle name="Normal 3 4 2 8 2 2" xfId="3828"/>
    <cellStyle name="Normal 3 4 2 8 3" xfId="3829"/>
    <cellStyle name="Normal 3 4 2 9" xfId="1595"/>
    <cellStyle name="Normal 3 4 2 9 2" xfId="1596"/>
    <cellStyle name="Normal 3 4 2 9 2 2" xfId="3830"/>
    <cellStyle name="Normal 3 4 2 9 3" xfId="3831"/>
    <cellStyle name="Normal 3 4 3" xfId="1597"/>
    <cellStyle name="Normal 3 4 3 2" xfId="1598"/>
    <cellStyle name="Normal 3 4 3 2 2" xfId="1599"/>
    <cellStyle name="Normal 3 4 3 2 2 2" xfId="1600"/>
    <cellStyle name="Normal 3 4 3 2 2 2 2" xfId="1601"/>
    <cellStyle name="Normal 3 4 3 2 2 2 2 2" xfId="1602"/>
    <cellStyle name="Normal 3 4 3 2 2 2 2 2 2" xfId="3832"/>
    <cellStyle name="Normal 3 4 3 2 2 2 2 3" xfId="3833"/>
    <cellStyle name="Normal 3 4 3 2 2 2 3" xfId="1603"/>
    <cellStyle name="Normal 3 4 3 2 2 2 3 2" xfId="3834"/>
    <cellStyle name="Normal 3 4 3 2 2 2 4" xfId="3835"/>
    <cellStyle name="Normal 3 4 3 2 2 3" xfId="1604"/>
    <cellStyle name="Normal 3 4 3 2 2 3 2" xfId="1605"/>
    <cellStyle name="Normal 3 4 3 2 2 3 2 2" xfId="3836"/>
    <cellStyle name="Normal 3 4 3 2 2 3 3" xfId="3837"/>
    <cellStyle name="Normal 3 4 3 2 2 4" xfId="1606"/>
    <cellStyle name="Normal 3 4 3 2 2 4 2" xfId="3838"/>
    <cellStyle name="Normal 3 4 3 2 2 5" xfId="3839"/>
    <cellStyle name="Normal 3 4 3 2 3" xfId="1607"/>
    <cellStyle name="Normal 3 4 3 2 3 2" xfId="1608"/>
    <cellStyle name="Normal 3 4 3 2 3 2 2" xfId="1609"/>
    <cellStyle name="Normal 3 4 3 2 3 2 2 2" xfId="3840"/>
    <cellStyle name="Normal 3 4 3 2 3 2 3" xfId="3841"/>
    <cellStyle name="Normal 3 4 3 2 3 3" xfId="1610"/>
    <cellStyle name="Normal 3 4 3 2 3 3 2" xfId="3842"/>
    <cellStyle name="Normal 3 4 3 2 3 4" xfId="3843"/>
    <cellStyle name="Normal 3 4 3 2 4" xfId="1611"/>
    <cellStyle name="Normal 3 4 3 2 4 2" xfId="1612"/>
    <cellStyle name="Normal 3 4 3 2 4 2 2" xfId="3844"/>
    <cellStyle name="Normal 3 4 3 2 4 3" xfId="3845"/>
    <cellStyle name="Normal 3 4 3 2 5" xfId="1613"/>
    <cellStyle name="Normal 3 4 3 2 5 2" xfId="3846"/>
    <cellStyle name="Normal 3 4 3 2 6" xfId="3847"/>
    <cellStyle name="Normal 3 4 3 3" xfId="1614"/>
    <cellStyle name="Normal 3 4 3 3 2" xfId="1615"/>
    <cellStyle name="Normal 3 4 3 3 2 2" xfId="1616"/>
    <cellStyle name="Normal 3 4 3 3 2 2 2" xfId="1617"/>
    <cellStyle name="Normal 3 4 3 3 2 2 2 2" xfId="3848"/>
    <cellStyle name="Normal 3 4 3 3 2 2 3" xfId="3849"/>
    <cellStyle name="Normal 3 4 3 3 2 3" xfId="1618"/>
    <cellStyle name="Normal 3 4 3 3 2 3 2" xfId="3850"/>
    <cellStyle name="Normal 3 4 3 3 2 4" xfId="3851"/>
    <cellStyle name="Normal 3 4 3 3 3" xfId="1619"/>
    <cellStyle name="Normal 3 4 3 3 3 2" xfId="1620"/>
    <cellStyle name="Normal 3 4 3 3 3 2 2" xfId="3852"/>
    <cellStyle name="Normal 3 4 3 3 3 3" xfId="3853"/>
    <cellStyle name="Normal 3 4 3 3 4" xfId="1621"/>
    <cellStyle name="Normal 3 4 3 3 4 2" xfId="3854"/>
    <cellStyle name="Normal 3 4 3 3 5" xfId="3855"/>
    <cellStyle name="Normal 3 4 3 4" xfId="1622"/>
    <cellStyle name="Normal 3 4 3 4 2" xfId="1623"/>
    <cellStyle name="Normal 3 4 3 4 2 2" xfId="1624"/>
    <cellStyle name="Normal 3 4 3 4 2 2 2" xfId="3856"/>
    <cellStyle name="Normal 3 4 3 4 2 3" xfId="3857"/>
    <cellStyle name="Normal 3 4 3 4 3" xfId="1625"/>
    <cellStyle name="Normal 3 4 3 4 3 2" xfId="3858"/>
    <cellStyle name="Normal 3 4 3 4 4" xfId="3859"/>
    <cellStyle name="Normal 3 4 3 5" xfId="1626"/>
    <cellStyle name="Normal 3 4 3 5 2" xfId="1627"/>
    <cellStyle name="Normal 3 4 3 5 2 2" xfId="3860"/>
    <cellStyle name="Normal 3 4 3 5 3" xfId="3861"/>
    <cellStyle name="Normal 3 4 3 6" xfId="1628"/>
    <cellStyle name="Normal 3 4 3 6 2" xfId="3862"/>
    <cellStyle name="Normal 3 4 3 7" xfId="3863"/>
    <cellStyle name="Normal 3 4 4" xfId="1629"/>
    <cellStyle name="Normal 3 4 4 2" xfId="1630"/>
    <cellStyle name="Normal 3 4 4 2 2" xfId="1631"/>
    <cellStyle name="Normal 3 4 4 2 2 2" xfId="1632"/>
    <cellStyle name="Normal 3 4 4 2 2 2 2" xfId="1633"/>
    <cellStyle name="Normal 3 4 4 2 2 2 2 2" xfId="3864"/>
    <cellStyle name="Normal 3 4 4 2 2 2 3" xfId="3865"/>
    <cellStyle name="Normal 3 4 4 2 2 3" xfId="1634"/>
    <cellStyle name="Normal 3 4 4 2 2 3 2" xfId="3866"/>
    <cellStyle name="Normal 3 4 4 2 2 4" xfId="3867"/>
    <cellStyle name="Normal 3 4 4 2 3" xfId="1635"/>
    <cellStyle name="Normal 3 4 4 2 3 2" xfId="1636"/>
    <cellStyle name="Normal 3 4 4 2 3 2 2" xfId="3868"/>
    <cellStyle name="Normal 3 4 4 2 3 3" xfId="3869"/>
    <cellStyle name="Normal 3 4 4 2 4" xfId="1637"/>
    <cellStyle name="Normal 3 4 4 2 4 2" xfId="3870"/>
    <cellStyle name="Normal 3 4 4 2 5" xfId="3871"/>
    <cellStyle name="Normal 3 4 4 3" xfId="1638"/>
    <cellStyle name="Normal 3 4 4 3 2" xfId="1639"/>
    <cellStyle name="Normal 3 4 4 3 2 2" xfId="1640"/>
    <cellStyle name="Normal 3 4 4 3 2 2 2" xfId="3872"/>
    <cellStyle name="Normal 3 4 4 3 2 3" xfId="3873"/>
    <cellStyle name="Normal 3 4 4 3 3" xfId="1641"/>
    <cellStyle name="Normal 3 4 4 3 3 2" xfId="3874"/>
    <cellStyle name="Normal 3 4 4 3 4" xfId="3875"/>
    <cellStyle name="Normal 3 4 4 4" xfId="1642"/>
    <cellStyle name="Normal 3 4 4 4 2" xfId="1643"/>
    <cellStyle name="Normal 3 4 4 4 2 2" xfId="3876"/>
    <cellStyle name="Normal 3 4 4 4 3" xfId="3877"/>
    <cellStyle name="Normal 3 4 4 5" xfId="1644"/>
    <cellStyle name="Normal 3 4 4 5 2" xfId="3878"/>
    <cellStyle name="Normal 3 4 4 6" xfId="3879"/>
    <cellStyle name="Normal 3 4 5" xfId="1645"/>
    <cellStyle name="Normal 3 4 5 2" xfId="1646"/>
    <cellStyle name="Normal 3 4 5 2 2" xfId="1647"/>
    <cellStyle name="Normal 3 4 5 2 2 2" xfId="1648"/>
    <cellStyle name="Normal 3 4 5 2 2 2 2" xfId="1649"/>
    <cellStyle name="Normal 3 4 5 2 2 2 2 2" xfId="3880"/>
    <cellStyle name="Normal 3 4 5 2 2 2 3" xfId="3881"/>
    <cellStyle name="Normal 3 4 5 2 2 3" xfId="1650"/>
    <cellStyle name="Normal 3 4 5 2 2 3 2" xfId="3882"/>
    <cellStyle name="Normal 3 4 5 2 2 4" xfId="3883"/>
    <cellStyle name="Normal 3 4 5 2 3" xfId="1651"/>
    <cellStyle name="Normal 3 4 5 2 3 2" xfId="1652"/>
    <cellStyle name="Normal 3 4 5 2 3 2 2" xfId="3884"/>
    <cellStyle name="Normal 3 4 5 2 3 3" xfId="3885"/>
    <cellStyle name="Normal 3 4 5 2 4" xfId="1653"/>
    <cellStyle name="Normal 3 4 5 2 4 2" xfId="3886"/>
    <cellStyle name="Normal 3 4 5 2 5" xfId="3887"/>
    <cellStyle name="Normal 3 4 5 3" xfId="1654"/>
    <cellStyle name="Normal 3 4 5 3 2" xfId="1655"/>
    <cellStyle name="Normal 3 4 5 3 2 2" xfId="1656"/>
    <cellStyle name="Normal 3 4 5 3 2 2 2" xfId="3888"/>
    <cellStyle name="Normal 3 4 5 3 2 3" xfId="3889"/>
    <cellStyle name="Normal 3 4 5 3 3" xfId="1657"/>
    <cellStyle name="Normal 3 4 5 3 3 2" xfId="3890"/>
    <cellStyle name="Normal 3 4 5 3 4" xfId="3891"/>
    <cellStyle name="Normal 3 4 5 4" xfId="1658"/>
    <cellStyle name="Normal 3 4 5 4 2" xfId="1659"/>
    <cellStyle name="Normal 3 4 5 4 2 2" xfId="3892"/>
    <cellStyle name="Normal 3 4 5 4 3" xfId="3893"/>
    <cellStyle name="Normal 3 4 5 5" xfId="1660"/>
    <cellStyle name="Normal 3 4 5 5 2" xfId="3894"/>
    <cellStyle name="Normal 3 4 5 6" xfId="3895"/>
    <cellStyle name="Normal 3 4 6" xfId="1661"/>
    <cellStyle name="Normal 3 4 6 2" xfId="1662"/>
    <cellStyle name="Normal 3 4 6 2 2" xfId="1663"/>
    <cellStyle name="Normal 3 4 6 2 2 2" xfId="1664"/>
    <cellStyle name="Normal 3 4 6 2 2 2 2" xfId="3896"/>
    <cellStyle name="Normal 3 4 6 2 2 3" xfId="3897"/>
    <cellStyle name="Normal 3 4 6 2 3" xfId="1665"/>
    <cellStyle name="Normal 3 4 6 2 3 2" xfId="3898"/>
    <cellStyle name="Normal 3 4 6 2 4" xfId="3899"/>
    <cellStyle name="Normal 3 4 6 3" xfId="1666"/>
    <cellStyle name="Normal 3 4 6 3 2" xfId="1667"/>
    <cellStyle name="Normal 3 4 6 3 2 2" xfId="3900"/>
    <cellStyle name="Normal 3 4 6 3 3" xfId="3901"/>
    <cellStyle name="Normal 3 4 6 4" xfId="1668"/>
    <cellStyle name="Normal 3 4 6 4 2" xfId="3902"/>
    <cellStyle name="Normal 3 4 6 5" xfId="3903"/>
    <cellStyle name="Normal 3 4 7" xfId="1669"/>
    <cellStyle name="Normal 3 4 7 2" xfId="1670"/>
    <cellStyle name="Normal 3 4 7 2 2" xfId="1671"/>
    <cellStyle name="Normal 3 4 7 2 2 2" xfId="1672"/>
    <cellStyle name="Normal 3 4 7 2 2 2 2" xfId="3904"/>
    <cellStyle name="Normal 3 4 7 2 2 3" xfId="3905"/>
    <cellStyle name="Normal 3 4 7 2 3" xfId="1673"/>
    <cellStyle name="Normal 3 4 7 2 3 2" xfId="3906"/>
    <cellStyle name="Normal 3 4 7 2 4" xfId="3907"/>
    <cellStyle name="Normal 3 4 7 3" xfId="1674"/>
    <cellStyle name="Normal 3 4 7 3 2" xfId="1675"/>
    <cellStyle name="Normal 3 4 7 3 2 2" xfId="3908"/>
    <cellStyle name="Normal 3 4 7 3 3" xfId="3909"/>
    <cellStyle name="Normal 3 4 7 4" xfId="1676"/>
    <cellStyle name="Normal 3 4 7 4 2" xfId="3910"/>
    <cellStyle name="Normal 3 4 7 5" xfId="3911"/>
    <cellStyle name="Normal 3 4 8" xfId="1677"/>
    <cellStyle name="Normal 3 4 8 2" xfId="1678"/>
    <cellStyle name="Normal 3 4 8 2 2" xfId="1679"/>
    <cellStyle name="Normal 3 4 8 2 2 2" xfId="3912"/>
    <cellStyle name="Normal 3 4 8 2 3" xfId="3913"/>
    <cellStyle name="Normal 3 4 8 3" xfId="1680"/>
    <cellStyle name="Normal 3 4 8 3 2" xfId="3914"/>
    <cellStyle name="Normal 3 4 8 4" xfId="3915"/>
    <cellStyle name="Normal 3 4 9" xfId="1681"/>
    <cellStyle name="Normal 3 4 9 2" xfId="1682"/>
    <cellStyle name="Normal 3 4 9 2 2" xfId="1683"/>
    <cellStyle name="Normal 3 4 9 2 2 2" xfId="3916"/>
    <cellStyle name="Normal 3 4 9 2 3" xfId="3917"/>
    <cellStyle name="Normal 3 4 9 3" xfId="1684"/>
    <cellStyle name="Normal 3 4 9 3 2" xfId="3918"/>
    <cellStyle name="Normal 3 4 9 4" xfId="3919"/>
    <cellStyle name="Normal 3 5" xfId="262"/>
    <cellStyle name="Normal 3 5 10" xfId="1685"/>
    <cellStyle name="Normal 3 5 10 2" xfId="1686"/>
    <cellStyle name="Normal 3 5 10 2 2" xfId="3920"/>
    <cellStyle name="Normal 3 5 10 3" xfId="3921"/>
    <cellStyle name="Normal 3 5 11" xfId="1687"/>
    <cellStyle name="Normal 3 5 11 2" xfId="3922"/>
    <cellStyle name="Normal 3 5 2" xfId="1688"/>
    <cellStyle name="Normal 3 5 2 10" xfId="1689"/>
    <cellStyle name="Normal 3 5 2 10 2" xfId="3923"/>
    <cellStyle name="Normal 3 5 2 11" xfId="3924"/>
    <cellStyle name="Normal 3 5 2 2" xfId="1690"/>
    <cellStyle name="Normal 3 5 2 2 2" xfId="1691"/>
    <cellStyle name="Normal 3 5 2 2 2 2" xfId="1692"/>
    <cellStyle name="Normal 3 5 2 2 2 2 2" xfId="1693"/>
    <cellStyle name="Normal 3 5 2 2 2 2 2 2" xfId="1694"/>
    <cellStyle name="Normal 3 5 2 2 2 2 2 2 2" xfId="3925"/>
    <cellStyle name="Normal 3 5 2 2 2 2 2 3" xfId="3926"/>
    <cellStyle name="Normal 3 5 2 2 2 2 3" xfId="1695"/>
    <cellStyle name="Normal 3 5 2 2 2 2 3 2" xfId="3927"/>
    <cellStyle name="Normal 3 5 2 2 2 2 4" xfId="3928"/>
    <cellStyle name="Normal 3 5 2 2 2 3" xfId="1696"/>
    <cellStyle name="Normal 3 5 2 2 2 3 2" xfId="1697"/>
    <cellStyle name="Normal 3 5 2 2 2 3 2 2" xfId="3929"/>
    <cellStyle name="Normal 3 5 2 2 2 3 3" xfId="3930"/>
    <cellStyle name="Normal 3 5 2 2 2 4" xfId="1698"/>
    <cellStyle name="Normal 3 5 2 2 2 4 2" xfId="3931"/>
    <cellStyle name="Normal 3 5 2 2 2 5" xfId="3932"/>
    <cellStyle name="Normal 3 5 2 2 3" xfId="1699"/>
    <cellStyle name="Normal 3 5 2 2 3 2" xfId="1700"/>
    <cellStyle name="Normal 3 5 2 2 3 2 2" xfId="1701"/>
    <cellStyle name="Normal 3 5 2 2 3 2 2 2" xfId="3933"/>
    <cellStyle name="Normal 3 5 2 2 3 2 3" xfId="3934"/>
    <cellStyle name="Normal 3 5 2 2 3 3" xfId="1702"/>
    <cellStyle name="Normal 3 5 2 2 3 3 2" xfId="3935"/>
    <cellStyle name="Normal 3 5 2 2 3 4" xfId="3936"/>
    <cellStyle name="Normal 3 5 2 2 4" xfId="1703"/>
    <cellStyle name="Normal 3 5 2 2 4 2" xfId="1704"/>
    <cellStyle name="Normal 3 5 2 2 4 2 2" xfId="3937"/>
    <cellStyle name="Normal 3 5 2 2 4 3" xfId="3938"/>
    <cellStyle name="Normal 3 5 2 2 5" xfId="1705"/>
    <cellStyle name="Normal 3 5 2 2 5 2" xfId="3939"/>
    <cellStyle name="Normal 3 5 2 2 6" xfId="3940"/>
    <cellStyle name="Normal 3 5 2 3" xfId="1706"/>
    <cellStyle name="Normal 3 5 2 3 2" xfId="1707"/>
    <cellStyle name="Normal 3 5 2 3 2 2" xfId="1708"/>
    <cellStyle name="Normal 3 5 2 3 2 2 2" xfId="1709"/>
    <cellStyle name="Normal 3 5 2 3 2 2 2 2" xfId="1710"/>
    <cellStyle name="Normal 3 5 2 3 2 2 2 2 2" xfId="3941"/>
    <cellStyle name="Normal 3 5 2 3 2 2 2 3" xfId="3942"/>
    <cellStyle name="Normal 3 5 2 3 2 2 3" xfId="1711"/>
    <cellStyle name="Normal 3 5 2 3 2 2 3 2" xfId="3943"/>
    <cellStyle name="Normal 3 5 2 3 2 2 4" xfId="3944"/>
    <cellStyle name="Normal 3 5 2 3 2 3" xfId="1712"/>
    <cellStyle name="Normal 3 5 2 3 2 3 2" xfId="1713"/>
    <cellStyle name="Normal 3 5 2 3 2 3 2 2" xfId="3945"/>
    <cellStyle name="Normal 3 5 2 3 2 3 3" xfId="3946"/>
    <cellStyle name="Normal 3 5 2 3 2 4" xfId="1714"/>
    <cellStyle name="Normal 3 5 2 3 2 4 2" xfId="3947"/>
    <cellStyle name="Normal 3 5 2 3 2 5" xfId="3948"/>
    <cellStyle name="Normal 3 5 2 3 3" xfId="1715"/>
    <cellStyle name="Normal 3 5 2 3 3 2" xfId="1716"/>
    <cellStyle name="Normal 3 5 2 3 3 2 2" xfId="1717"/>
    <cellStyle name="Normal 3 5 2 3 3 2 2 2" xfId="3949"/>
    <cellStyle name="Normal 3 5 2 3 3 2 3" xfId="3950"/>
    <cellStyle name="Normal 3 5 2 3 3 3" xfId="1718"/>
    <cellStyle name="Normal 3 5 2 3 3 3 2" xfId="3951"/>
    <cellStyle name="Normal 3 5 2 3 3 4" xfId="3952"/>
    <cellStyle name="Normal 3 5 2 3 4" xfId="1719"/>
    <cellStyle name="Normal 3 5 2 3 4 2" xfId="1720"/>
    <cellStyle name="Normal 3 5 2 3 4 2 2" xfId="3953"/>
    <cellStyle name="Normal 3 5 2 3 4 3" xfId="3954"/>
    <cellStyle name="Normal 3 5 2 3 5" xfId="1721"/>
    <cellStyle name="Normal 3 5 2 3 5 2" xfId="3955"/>
    <cellStyle name="Normal 3 5 2 3 6" xfId="3956"/>
    <cellStyle name="Normal 3 5 2 4" xfId="1722"/>
    <cellStyle name="Normal 3 5 2 4 2" xfId="1723"/>
    <cellStyle name="Normal 3 5 2 4 2 2" xfId="1724"/>
    <cellStyle name="Normal 3 5 2 4 2 2 2" xfId="1725"/>
    <cellStyle name="Normal 3 5 2 4 2 2 2 2" xfId="3957"/>
    <cellStyle name="Normal 3 5 2 4 2 2 3" xfId="3958"/>
    <cellStyle name="Normal 3 5 2 4 2 3" xfId="1726"/>
    <cellStyle name="Normal 3 5 2 4 2 3 2" xfId="3959"/>
    <cellStyle name="Normal 3 5 2 4 2 4" xfId="3960"/>
    <cellStyle name="Normal 3 5 2 4 3" xfId="1727"/>
    <cellStyle name="Normal 3 5 2 4 3 2" xfId="1728"/>
    <cellStyle name="Normal 3 5 2 4 3 2 2" xfId="3961"/>
    <cellStyle name="Normal 3 5 2 4 3 3" xfId="3962"/>
    <cellStyle name="Normal 3 5 2 4 4" xfId="1729"/>
    <cellStyle name="Normal 3 5 2 4 4 2" xfId="3963"/>
    <cellStyle name="Normal 3 5 2 4 5" xfId="3964"/>
    <cellStyle name="Normal 3 5 2 5" xfId="1730"/>
    <cellStyle name="Normal 3 5 2 5 2" xfId="1731"/>
    <cellStyle name="Normal 3 5 2 5 2 2" xfId="1732"/>
    <cellStyle name="Normal 3 5 2 5 2 2 2" xfId="1733"/>
    <cellStyle name="Normal 3 5 2 5 2 2 2 2" xfId="3965"/>
    <cellStyle name="Normal 3 5 2 5 2 2 3" xfId="3966"/>
    <cellStyle name="Normal 3 5 2 5 2 3" xfId="1734"/>
    <cellStyle name="Normal 3 5 2 5 2 3 2" xfId="3967"/>
    <cellStyle name="Normal 3 5 2 5 2 4" xfId="3968"/>
    <cellStyle name="Normal 3 5 2 5 3" xfId="1735"/>
    <cellStyle name="Normal 3 5 2 5 3 2" xfId="1736"/>
    <cellStyle name="Normal 3 5 2 5 3 2 2" xfId="3969"/>
    <cellStyle name="Normal 3 5 2 5 3 3" xfId="3970"/>
    <cellStyle name="Normal 3 5 2 5 4" xfId="1737"/>
    <cellStyle name="Normal 3 5 2 5 4 2" xfId="3971"/>
    <cellStyle name="Normal 3 5 2 5 5" xfId="3972"/>
    <cellStyle name="Normal 3 5 2 6" xfId="1738"/>
    <cellStyle name="Normal 3 5 2 6 2" xfId="1739"/>
    <cellStyle name="Normal 3 5 2 6 2 2" xfId="1740"/>
    <cellStyle name="Normal 3 5 2 6 2 2 2" xfId="3973"/>
    <cellStyle name="Normal 3 5 2 6 2 3" xfId="3974"/>
    <cellStyle name="Normal 3 5 2 6 3" xfId="1741"/>
    <cellStyle name="Normal 3 5 2 6 3 2" xfId="3975"/>
    <cellStyle name="Normal 3 5 2 6 4" xfId="3976"/>
    <cellStyle name="Normal 3 5 2 7" xfId="1742"/>
    <cellStyle name="Normal 3 5 2 7 2" xfId="1743"/>
    <cellStyle name="Normal 3 5 2 7 2 2" xfId="1744"/>
    <cellStyle name="Normal 3 5 2 7 2 2 2" xfId="3977"/>
    <cellStyle name="Normal 3 5 2 7 2 3" xfId="3978"/>
    <cellStyle name="Normal 3 5 2 7 3" xfId="1745"/>
    <cellStyle name="Normal 3 5 2 7 3 2" xfId="3979"/>
    <cellStyle name="Normal 3 5 2 7 4" xfId="3980"/>
    <cellStyle name="Normal 3 5 2 8" xfId="1746"/>
    <cellStyle name="Normal 3 5 2 8 2" xfId="1747"/>
    <cellStyle name="Normal 3 5 2 8 2 2" xfId="3981"/>
    <cellStyle name="Normal 3 5 2 8 3" xfId="3982"/>
    <cellStyle name="Normal 3 5 2 9" xfId="1748"/>
    <cellStyle name="Normal 3 5 2 9 2" xfId="1749"/>
    <cellStyle name="Normal 3 5 2 9 2 2" xfId="3983"/>
    <cellStyle name="Normal 3 5 2 9 3" xfId="3984"/>
    <cellStyle name="Normal 3 5 3" xfId="1750"/>
    <cellStyle name="Normal 3 5 3 2" xfId="1751"/>
    <cellStyle name="Normal 3 5 3 2 2" xfId="1752"/>
    <cellStyle name="Normal 3 5 3 2 2 2" xfId="1753"/>
    <cellStyle name="Normal 3 5 3 2 2 2 2" xfId="1754"/>
    <cellStyle name="Normal 3 5 3 2 2 2 2 2" xfId="3985"/>
    <cellStyle name="Normal 3 5 3 2 2 2 3" xfId="3986"/>
    <cellStyle name="Normal 3 5 3 2 2 3" xfId="1755"/>
    <cellStyle name="Normal 3 5 3 2 2 3 2" xfId="3987"/>
    <cellStyle name="Normal 3 5 3 2 2 4" xfId="3988"/>
    <cellStyle name="Normal 3 5 3 2 3" xfId="1756"/>
    <cellStyle name="Normal 3 5 3 2 3 2" xfId="1757"/>
    <cellStyle name="Normal 3 5 3 2 3 2 2" xfId="3989"/>
    <cellStyle name="Normal 3 5 3 2 3 3" xfId="3990"/>
    <cellStyle name="Normal 3 5 3 2 4" xfId="1758"/>
    <cellStyle name="Normal 3 5 3 2 4 2" xfId="3991"/>
    <cellStyle name="Normal 3 5 3 2 5" xfId="3992"/>
    <cellStyle name="Normal 3 5 3 3" xfId="1759"/>
    <cellStyle name="Normal 3 5 3 3 2" xfId="1760"/>
    <cellStyle name="Normal 3 5 3 3 2 2" xfId="1761"/>
    <cellStyle name="Normal 3 5 3 3 2 2 2" xfId="3993"/>
    <cellStyle name="Normal 3 5 3 3 2 3" xfId="3994"/>
    <cellStyle name="Normal 3 5 3 3 3" xfId="1762"/>
    <cellStyle name="Normal 3 5 3 3 3 2" xfId="3995"/>
    <cellStyle name="Normal 3 5 3 3 4" xfId="3996"/>
    <cellStyle name="Normal 3 5 3 4" xfId="1763"/>
    <cellStyle name="Normal 3 5 3 4 2" xfId="1764"/>
    <cellStyle name="Normal 3 5 3 4 2 2" xfId="3997"/>
    <cellStyle name="Normal 3 5 3 4 3" xfId="3998"/>
    <cellStyle name="Normal 3 5 3 5" xfId="1765"/>
    <cellStyle name="Normal 3 5 3 5 2" xfId="3999"/>
    <cellStyle name="Normal 3 5 3 6" xfId="4000"/>
    <cellStyle name="Normal 3 5 4" xfId="1766"/>
    <cellStyle name="Normal 3 5 4 2" xfId="1767"/>
    <cellStyle name="Normal 3 5 4 2 2" xfId="1768"/>
    <cellStyle name="Normal 3 5 4 2 2 2" xfId="1769"/>
    <cellStyle name="Normal 3 5 4 2 2 2 2" xfId="1770"/>
    <cellStyle name="Normal 3 5 4 2 2 2 2 2" xfId="4001"/>
    <cellStyle name="Normal 3 5 4 2 2 2 3" xfId="4002"/>
    <cellStyle name="Normal 3 5 4 2 2 3" xfId="1771"/>
    <cellStyle name="Normal 3 5 4 2 2 3 2" xfId="4003"/>
    <cellStyle name="Normal 3 5 4 2 2 4" xfId="4004"/>
    <cellStyle name="Normal 3 5 4 2 3" xfId="1772"/>
    <cellStyle name="Normal 3 5 4 2 3 2" xfId="1773"/>
    <cellStyle name="Normal 3 5 4 2 3 2 2" xfId="4005"/>
    <cellStyle name="Normal 3 5 4 2 3 3" xfId="4006"/>
    <cellStyle name="Normal 3 5 4 2 4" xfId="1774"/>
    <cellStyle name="Normal 3 5 4 2 4 2" xfId="4007"/>
    <cellStyle name="Normal 3 5 4 2 5" xfId="4008"/>
    <cellStyle name="Normal 3 5 4 3" xfId="1775"/>
    <cellStyle name="Normal 3 5 4 3 2" xfId="1776"/>
    <cellStyle name="Normal 3 5 4 3 2 2" xfId="1777"/>
    <cellStyle name="Normal 3 5 4 3 2 2 2" xfId="4009"/>
    <cellStyle name="Normal 3 5 4 3 2 3" xfId="4010"/>
    <cellStyle name="Normal 3 5 4 3 3" xfId="1778"/>
    <cellStyle name="Normal 3 5 4 3 3 2" xfId="4011"/>
    <cellStyle name="Normal 3 5 4 3 4" xfId="4012"/>
    <cellStyle name="Normal 3 5 4 4" xfId="1779"/>
    <cellStyle name="Normal 3 5 4 4 2" xfId="1780"/>
    <cellStyle name="Normal 3 5 4 4 2 2" xfId="4013"/>
    <cellStyle name="Normal 3 5 4 4 3" xfId="4014"/>
    <cellStyle name="Normal 3 5 4 5" xfId="1781"/>
    <cellStyle name="Normal 3 5 4 5 2" xfId="4015"/>
    <cellStyle name="Normal 3 5 4 6" xfId="4016"/>
    <cellStyle name="Normal 3 5 5" xfId="1782"/>
    <cellStyle name="Normal 3 5 5 2" xfId="1783"/>
    <cellStyle name="Normal 3 5 5 2 2" xfId="1784"/>
    <cellStyle name="Normal 3 5 5 2 2 2" xfId="1785"/>
    <cellStyle name="Normal 3 5 5 2 2 2 2" xfId="4017"/>
    <cellStyle name="Normal 3 5 5 2 2 3" xfId="4018"/>
    <cellStyle name="Normal 3 5 5 2 3" xfId="1786"/>
    <cellStyle name="Normal 3 5 5 2 3 2" xfId="4019"/>
    <cellStyle name="Normal 3 5 5 2 4" xfId="4020"/>
    <cellStyle name="Normal 3 5 5 3" xfId="1787"/>
    <cellStyle name="Normal 3 5 5 3 2" xfId="1788"/>
    <cellStyle name="Normal 3 5 5 3 2 2" xfId="4021"/>
    <cellStyle name="Normal 3 5 5 3 3" xfId="4022"/>
    <cellStyle name="Normal 3 5 5 4" xfId="1789"/>
    <cellStyle name="Normal 3 5 5 4 2" xfId="4023"/>
    <cellStyle name="Normal 3 5 5 5" xfId="4024"/>
    <cellStyle name="Normal 3 5 6" xfId="1790"/>
    <cellStyle name="Normal 3 5 6 2" xfId="1791"/>
    <cellStyle name="Normal 3 5 6 2 2" xfId="1792"/>
    <cellStyle name="Normal 3 5 6 2 2 2" xfId="1793"/>
    <cellStyle name="Normal 3 5 6 2 2 2 2" xfId="4025"/>
    <cellStyle name="Normal 3 5 6 2 2 3" xfId="4026"/>
    <cellStyle name="Normal 3 5 6 2 3" xfId="1794"/>
    <cellStyle name="Normal 3 5 6 2 3 2" xfId="4027"/>
    <cellStyle name="Normal 3 5 6 2 4" xfId="4028"/>
    <cellStyle name="Normal 3 5 6 3" xfId="1795"/>
    <cellStyle name="Normal 3 5 6 3 2" xfId="1796"/>
    <cellStyle name="Normal 3 5 6 3 2 2" xfId="4029"/>
    <cellStyle name="Normal 3 5 6 3 3" xfId="4030"/>
    <cellStyle name="Normal 3 5 6 4" xfId="1797"/>
    <cellStyle name="Normal 3 5 6 4 2" xfId="4031"/>
    <cellStyle name="Normal 3 5 6 5" xfId="4032"/>
    <cellStyle name="Normal 3 5 7" xfId="1798"/>
    <cellStyle name="Normal 3 5 7 2" xfId="1799"/>
    <cellStyle name="Normal 3 5 7 2 2" xfId="1800"/>
    <cellStyle name="Normal 3 5 7 2 2 2" xfId="4033"/>
    <cellStyle name="Normal 3 5 7 2 3" xfId="4034"/>
    <cellStyle name="Normal 3 5 7 3" xfId="1801"/>
    <cellStyle name="Normal 3 5 7 3 2" xfId="4035"/>
    <cellStyle name="Normal 3 5 7 4" xfId="4036"/>
    <cellStyle name="Normal 3 5 8" xfId="1802"/>
    <cellStyle name="Normal 3 5 8 2" xfId="1803"/>
    <cellStyle name="Normal 3 5 8 2 2" xfId="1804"/>
    <cellStyle name="Normal 3 5 8 2 2 2" xfId="4037"/>
    <cellStyle name="Normal 3 5 8 2 3" xfId="4038"/>
    <cellStyle name="Normal 3 5 8 3" xfId="1805"/>
    <cellStyle name="Normal 3 5 8 3 2" xfId="4039"/>
    <cellStyle name="Normal 3 5 8 4" xfId="4040"/>
    <cellStyle name="Normal 3 5 9" xfId="1806"/>
    <cellStyle name="Normal 3 5 9 2" xfId="1807"/>
    <cellStyle name="Normal 3 5 9 2 2" xfId="4041"/>
    <cellStyle name="Normal 3 5 9 3" xfId="4042"/>
    <cellStyle name="Normal 3 6" xfId="263"/>
    <cellStyle name="Normal 3 6 10" xfId="1808"/>
    <cellStyle name="Normal 3 6 10 2" xfId="4043"/>
    <cellStyle name="Normal 3 6 2" xfId="1809"/>
    <cellStyle name="Normal 3 6 2 2" xfId="1810"/>
    <cellStyle name="Normal 3 6 2 2 2" xfId="1811"/>
    <cellStyle name="Normal 3 6 2 2 2 2" xfId="1812"/>
    <cellStyle name="Normal 3 6 2 2 2 2 2" xfId="1813"/>
    <cellStyle name="Normal 3 6 2 2 2 2 2 2" xfId="4044"/>
    <cellStyle name="Normal 3 6 2 2 2 2 3" xfId="4045"/>
    <cellStyle name="Normal 3 6 2 2 2 3" xfId="1814"/>
    <cellStyle name="Normal 3 6 2 2 2 3 2" xfId="4046"/>
    <cellStyle name="Normal 3 6 2 2 2 4" xfId="4047"/>
    <cellStyle name="Normal 3 6 2 2 3" xfId="1815"/>
    <cellStyle name="Normal 3 6 2 2 3 2" xfId="1816"/>
    <cellStyle name="Normal 3 6 2 2 3 2 2" xfId="4048"/>
    <cellStyle name="Normal 3 6 2 2 3 3" xfId="4049"/>
    <cellStyle name="Normal 3 6 2 2 4" xfId="1817"/>
    <cellStyle name="Normal 3 6 2 2 4 2" xfId="4050"/>
    <cellStyle name="Normal 3 6 2 2 5" xfId="4051"/>
    <cellStyle name="Normal 3 6 2 3" xfId="1818"/>
    <cellStyle name="Normal 3 6 2 3 2" xfId="1819"/>
    <cellStyle name="Normal 3 6 2 3 2 2" xfId="1820"/>
    <cellStyle name="Normal 3 6 2 3 2 2 2" xfId="4052"/>
    <cellStyle name="Normal 3 6 2 3 2 3" xfId="4053"/>
    <cellStyle name="Normal 3 6 2 3 3" xfId="1821"/>
    <cellStyle name="Normal 3 6 2 3 3 2" xfId="4054"/>
    <cellStyle name="Normal 3 6 2 3 4" xfId="4055"/>
    <cellStyle name="Normal 3 6 2 4" xfId="1822"/>
    <cellStyle name="Normal 3 6 2 4 2" xfId="1823"/>
    <cellStyle name="Normal 3 6 2 4 2 2" xfId="4056"/>
    <cellStyle name="Normal 3 6 2 4 3" xfId="4057"/>
    <cellStyle name="Normal 3 6 2 5" xfId="1824"/>
    <cellStyle name="Normal 3 6 2 5 2" xfId="4058"/>
    <cellStyle name="Normal 3 6 2 6" xfId="4059"/>
    <cellStyle name="Normal 3 6 3" xfId="1825"/>
    <cellStyle name="Normal 3 6 3 2" xfId="1826"/>
    <cellStyle name="Normal 3 6 3 2 2" xfId="1827"/>
    <cellStyle name="Normal 3 6 3 2 2 2" xfId="1828"/>
    <cellStyle name="Normal 3 6 3 2 2 2 2" xfId="1829"/>
    <cellStyle name="Normal 3 6 3 2 2 2 2 2" xfId="4060"/>
    <cellStyle name="Normal 3 6 3 2 2 2 3" xfId="4061"/>
    <cellStyle name="Normal 3 6 3 2 2 3" xfId="1830"/>
    <cellStyle name="Normal 3 6 3 2 2 3 2" xfId="4062"/>
    <cellStyle name="Normal 3 6 3 2 2 4" xfId="4063"/>
    <cellStyle name="Normal 3 6 3 2 3" xfId="1831"/>
    <cellStyle name="Normal 3 6 3 2 3 2" xfId="1832"/>
    <cellStyle name="Normal 3 6 3 2 3 2 2" xfId="4064"/>
    <cellStyle name="Normal 3 6 3 2 3 3" xfId="4065"/>
    <cellStyle name="Normal 3 6 3 2 4" xfId="1833"/>
    <cellStyle name="Normal 3 6 3 2 4 2" xfId="4066"/>
    <cellStyle name="Normal 3 6 3 2 5" xfId="4067"/>
    <cellStyle name="Normal 3 6 3 3" xfId="1834"/>
    <cellStyle name="Normal 3 6 3 3 2" xfId="1835"/>
    <cellStyle name="Normal 3 6 3 3 2 2" xfId="1836"/>
    <cellStyle name="Normal 3 6 3 3 2 2 2" xfId="4068"/>
    <cellStyle name="Normal 3 6 3 3 2 3" xfId="4069"/>
    <cellStyle name="Normal 3 6 3 3 3" xfId="1837"/>
    <cellStyle name="Normal 3 6 3 3 3 2" xfId="4070"/>
    <cellStyle name="Normal 3 6 3 3 4" xfId="4071"/>
    <cellStyle name="Normal 3 6 3 4" xfId="1838"/>
    <cellStyle name="Normal 3 6 3 4 2" xfId="1839"/>
    <cellStyle name="Normal 3 6 3 4 2 2" xfId="4072"/>
    <cellStyle name="Normal 3 6 3 4 3" xfId="4073"/>
    <cellStyle name="Normal 3 6 3 5" xfId="1840"/>
    <cellStyle name="Normal 3 6 3 5 2" xfId="4074"/>
    <cellStyle name="Normal 3 6 3 6" xfId="4075"/>
    <cellStyle name="Normal 3 6 4" xfId="1841"/>
    <cellStyle name="Normal 3 6 4 2" xfId="1842"/>
    <cellStyle name="Normal 3 6 4 2 2" xfId="1843"/>
    <cellStyle name="Normal 3 6 4 2 2 2" xfId="1844"/>
    <cellStyle name="Normal 3 6 4 2 2 2 2" xfId="4076"/>
    <cellStyle name="Normal 3 6 4 2 2 3" xfId="4077"/>
    <cellStyle name="Normal 3 6 4 2 3" xfId="1845"/>
    <cellStyle name="Normal 3 6 4 2 3 2" xfId="4078"/>
    <cellStyle name="Normal 3 6 4 2 4" xfId="4079"/>
    <cellStyle name="Normal 3 6 4 3" xfId="1846"/>
    <cellStyle name="Normal 3 6 4 3 2" xfId="1847"/>
    <cellStyle name="Normal 3 6 4 3 2 2" xfId="4080"/>
    <cellStyle name="Normal 3 6 4 3 3" xfId="4081"/>
    <cellStyle name="Normal 3 6 4 4" xfId="1848"/>
    <cellStyle name="Normal 3 6 4 4 2" xfId="4082"/>
    <cellStyle name="Normal 3 6 4 5" xfId="4083"/>
    <cellStyle name="Normal 3 6 5" xfId="1849"/>
    <cellStyle name="Normal 3 6 5 2" xfId="1850"/>
    <cellStyle name="Normal 3 6 5 2 2" xfId="1851"/>
    <cellStyle name="Normal 3 6 5 2 2 2" xfId="1852"/>
    <cellStyle name="Normal 3 6 5 2 2 2 2" xfId="4084"/>
    <cellStyle name="Normal 3 6 5 2 2 3" xfId="4085"/>
    <cellStyle name="Normal 3 6 5 2 3" xfId="1853"/>
    <cellStyle name="Normal 3 6 5 2 3 2" xfId="4086"/>
    <cellStyle name="Normal 3 6 5 2 4" xfId="4087"/>
    <cellStyle name="Normal 3 6 5 3" xfId="1854"/>
    <cellStyle name="Normal 3 6 5 3 2" xfId="1855"/>
    <cellStyle name="Normal 3 6 5 3 2 2" xfId="4088"/>
    <cellStyle name="Normal 3 6 5 3 3" xfId="4089"/>
    <cellStyle name="Normal 3 6 5 4" xfId="1856"/>
    <cellStyle name="Normal 3 6 5 4 2" xfId="4090"/>
    <cellStyle name="Normal 3 6 5 5" xfId="4091"/>
    <cellStyle name="Normal 3 6 6" xfId="1857"/>
    <cellStyle name="Normal 3 6 6 2" xfId="1858"/>
    <cellStyle name="Normal 3 6 6 2 2" xfId="1859"/>
    <cellStyle name="Normal 3 6 6 2 2 2" xfId="4092"/>
    <cellStyle name="Normal 3 6 6 2 3" xfId="4093"/>
    <cellStyle name="Normal 3 6 6 3" xfId="1860"/>
    <cellStyle name="Normal 3 6 6 3 2" xfId="4094"/>
    <cellStyle name="Normal 3 6 6 4" xfId="4095"/>
    <cellStyle name="Normal 3 6 7" xfId="1861"/>
    <cellStyle name="Normal 3 6 7 2" xfId="1862"/>
    <cellStyle name="Normal 3 6 7 2 2" xfId="1863"/>
    <cellStyle name="Normal 3 6 7 2 2 2" xfId="4096"/>
    <cellStyle name="Normal 3 6 7 2 3" xfId="4097"/>
    <cellStyle name="Normal 3 6 7 3" xfId="1864"/>
    <cellStyle name="Normal 3 6 7 3 2" xfId="4098"/>
    <cellStyle name="Normal 3 6 7 4" xfId="4099"/>
    <cellStyle name="Normal 3 6 8" xfId="1865"/>
    <cellStyle name="Normal 3 6 8 2" xfId="1866"/>
    <cellStyle name="Normal 3 6 8 2 2" xfId="4100"/>
    <cellStyle name="Normal 3 6 8 3" xfId="4101"/>
    <cellStyle name="Normal 3 6 9" xfId="1867"/>
    <cellStyle name="Normal 3 6 9 2" xfId="1868"/>
    <cellStyle name="Normal 3 6 9 2 2" xfId="4102"/>
    <cellStyle name="Normal 3 6 9 3" xfId="4103"/>
    <cellStyle name="Normal 3 7" xfId="1869"/>
    <cellStyle name="Normal 3 7 2" xfId="1870"/>
    <cellStyle name="Normal 3 7 2 2" xfId="1871"/>
    <cellStyle name="Normal 3 7 2 2 2" xfId="1872"/>
    <cellStyle name="Normal 3 7 2 2 2 2" xfId="1873"/>
    <cellStyle name="Normal 3 7 2 2 2 2 2" xfId="1874"/>
    <cellStyle name="Normal 3 7 2 2 2 2 2 2" xfId="4104"/>
    <cellStyle name="Normal 3 7 2 2 2 2 3" xfId="4105"/>
    <cellStyle name="Normal 3 7 2 2 2 3" xfId="1875"/>
    <cellStyle name="Normal 3 7 2 2 2 3 2" xfId="4106"/>
    <cellStyle name="Normal 3 7 2 2 2 4" xfId="4107"/>
    <cellStyle name="Normal 3 7 2 2 3" xfId="1876"/>
    <cellStyle name="Normal 3 7 2 2 3 2" xfId="1877"/>
    <cellStyle name="Normal 3 7 2 2 3 2 2" xfId="4108"/>
    <cellStyle name="Normal 3 7 2 2 3 3" xfId="4109"/>
    <cellStyle name="Normal 3 7 2 2 4" xfId="1878"/>
    <cellStyle name="Normal 3 7 2 2 4 2" xfId="4110"/>
    <cellStyle name="Normal 3 7 2 2 5" xfId="4111"/>
    <cellStyle name="Normal 3 7 2 3" xfId="1879"/>
    <cellStyle name="Normal 3 7 2 3 2" xfId="1880"/>
    <cellStyle name="Normal 3 7 2 3 2 2" xfId="1881"/>
    <cellStyle name="Normal 3 7 2 3 2 2 2" xfId="4112"/>
    <cellStyle name="Normal 3 7 2 3 2 3" xfId="4113"/>
    <cellStyle name="Normal 3 7 2 3 3" xfId="1882"/>
    <cellStyle name="Normal 3 7 2 3 3 2" xfId="4114"/>
    <cellStyle name="Normal 3 7 2 3 4" xfId="4115"/>
    <cellStyle name="Normal 3 7 2 4" xfId="1883"/>
    <cellStyle name="Normal 3 7 2 4 2" xfId="1884"/>
    <cellStyle name="Normal 3 7 2 4 2 2" xfId="4116"/>
    <cellStyle name="Normal 3 7 2 4 3" xfId="4117"/>
    <cellStyle name="Normal 3 7 2 5" xfId="1885"/>
    <cellStyle name="Normal 3 7 2 5 2" xfId="4118"/>
    <cellStyle name="Normal 3 7 2 6" xfId="4119"/>
    <cellStyle name="Normal 3 7 3" xfId="1886"/>
    <cellStyle name="Normal 3 7 3 2" xfId="1887"/>
    <cellStyle name="Normal 3 7 3 2 2" xfId="1888"/>
    <cellStyle name="Normal 3 7 3 2 2 2" xfId="1889"/>
    <cellStyle name="Normal 3 7 3 2 2 2 2" xfId="4120"/>
    <cellStyle name="Normal 3 7 3 2 2 3" xfId="4121"/>
    <cellStyle name="Normal 3 7 3 2 3" xfId="1890"/>
    <cellStyle name="Normal 3 7 3 2 3 2" xfId="4122"/>
    <cellStyle name="Normal 3 7 3 2 4" xfId="4123"/>
    <cellStyle name="Normal 3 7 3 3" xfId="1891"/>
    <cellStyle name="Normal 3 7 3 3 2" xfId="1892"/>
    <cellStyle name="Normal 3 7 3 3 2 2" xfId="4124"/>
    <cellStyle name="Normal 3 7 3 3 3" xfId="4125"/>
    <cellStyle name="Normal 3 7 3 4" xfId="1893"/>
    <cellStyle name="Normal 3 7 3 4 2" xfId="4126"/>
    <cellStyle name="Normal 3 7 3 5" xfId="4127"/>
    <cellStyle name="Normal 3 7 4" xfId="1894"/>
    <cellStyle name="Normal 3 7 4 2" xfId="1895"/>
    <cellStyle name="Normal 3 7 4 2 2" xfId="1896"/>
    <cellStyle name="Normal 3 7 4 2 2 2" xfId="4128"/>
    <cellStyle name="Normal 3 7 4 2 3" xfId="4129"/>
    <cellStyle name="Normal 3 7 4 3" xfId="1897"/>
    <cellStyle name="Normal 3 7 4 3 2" xfId="4130"/>
    <cellStyle name="Normal 3 7 4 4" xfId="4131"/>
    <cellStyle name="Normal 3 7 5" xfId="1898"/>
    <cellStyle name="Normal 3 7 5 2" xfId="1899"/>
    <cellStyle name="Normal 3 7 5 2 2" xfId="4132"/>
    <cellStyle name="Normal 3 7 5 3" xfId="4133"/>
    <cellStyle name="Normal 3 7 6" xfId="1900"/>
    <cellStyle name="Normal 3 7 6 2" xfId="4134"/>
    <cellStyle name="Normal 3 7 7" xfId="4135"/>
    <cellStyle name="Normal 3 8" xfId="1901"/>
    <cellStyle name="Normal 3 8 2" xfId="1902"/>
    <cellStyle name="Normal 3 8 2 2" xfId="1903"/>
    <cellStyle name="Normal 3 8 2 2 2" xfId="1904"/>
    <cellStyle name="Normal 3 8 2 2 2 2" xfId="1905"/>
    <cellStyle name="Normal 3 8 2 2 2 2 2" xfId="4136"/>
    <cellStyle name="Normal 3 8 2 2 2 3" xfId="4137"/>
    <cellStyle name="Normal 3 8 2 2 3" xfId="1906"/>
    <cellStyle name="Normal 3 8 2 2 3 2" xfId="4138"/>
    <cellStyle name="Normal 3 8 2 2 4" xfId="4139"/>
    <cellStyle name="Normal 3 8 2 3" xfId="1907"/>
    <cellStyle name="Normal 3 8 2 3 2" xfId="1908"/>
    <cellStyle name="Normal 3 8 2 3 2 2" xfId="4140"/>
    <cellStyle name="Normal 3 8 2 3 3" xfId="4141"/>
    <cellStyle name="Normal 3 8 2 4" xfId="1909"/>
    <cellStyle name="Normal 3 8 2 4 2" xfId="4142"/>
    <cellStyle name="Normal 3 8 2 5" xfId="4143"/>
    <cellStyle name="Normal 3 8 3" xfId="1910"/>
    <cellStyle name="Normal 3 8 3 2" xfId="1911"/>
    <cellStyle name="Normal 3 8 3 2 2" xfId="1912"/>
    <cellStyle name="Normal 3 8 3 2 2 2" xfId="4144"/>
    <cellStyle name="Normal 3 8 3 2 3" xfId="4145"/>
    <cellStyle name="Normal 3 8 3 3" xfId="1913"/>
    <cellStyle name="Normal 3 8 3 3 2" xfId="4146"/>
    <cellStyle name="Normal 3 8 3 4" xfId="4147"/>
    <cellStyle name="Normal 3 8 4" xfId="1914"/>
    <cellStyle name="Normal 3 8 4 2" xfId="1915"/>
    <cellStyle name="Normal 3 8 4 2 2" xfId="4148"/>
    <cellStyle name="Normal 3 8 4 3" xfId="4149"/>
    <cellStyle name="Normal 3 8 5" xfId="1916"/>
    <cellStyle name="Normal 3 8 5 2" xfId="4150"/>
    <cellStyle name="Normal 3 8 6" xfId="4151"/>
    <cellStyle name="Normal 3 9" xfId="1917"/>
    <cellStyle name="Normal 3 9 2" xfId="1918"/>
    <cellStyle name="Normal 3 9 2 2" xfId="1919"/>
    <cellStyle name="Normal 3 9 2 2 2" xfId="1920"/>
    <cellStyle name="Normal 3 9 2 2 2 2" xfId="1921"/>
    <cellStyle name="Normal 3 9 2 2 2 2 2" xfId="4152"/>
    <cellStyle name="Normal 3 9 2 2 2 3" xfId="4153"/>
    <cellStyle name="Normal 3 9 2 2 3" xfId="1922"/>
    <cellStyle name="Normal 3 9 2 2 3 2" xfId="4154"/>
    <cellStyle name="Normal 3 9 2 2 4" xfId="4155"/>
    <cellStyle name="Normal 3 9 2 3" xfId="1923"/>
    <cellStyle name="Normal 3 9 2 3 2" xfId="1924"/>
    <cellStyle name="Normal 3 9 2 3 2 2" xfId="4156"/>
    <cellStyle name="Normal 3 9 2 3 3" xfId="4157"/>
    <cellStyle name="Normal 3 9 2 4" xfId="1925"/>
    <cellStyle name="Normal 3 9 2 4 2" xfId="4158"/>
    <cellStyle name="Normal 3 9 2 5" xfId="4159"/>
    <cellStyle name="Normal 3 9 3" xfId="1926"/>
    <cellStyle name="Normal 3 9 3 2" xfId="1927"/>
    <cellStyle name="Normal 3 9 3 2 2" xfId="1928"/>
    <cellStyle name="Normal 3 9 3 2 2 2" xfId="4160"/>
    <cellStyle name="Normal 3 9 3 2 3" xfId="4161"/>
    <cellStyle name="Normal 3 9 3 3" xfId="1929"/>
    <cellStyle name="Normal 3 9 3 3 2" xfId="4162"/>
    <cellStyle name="Normal 3 9 3 4" xfId="4163"/>
    <cellStyle name="Normal 3 9 4" xfId="1930"/>
    <cellStyle name="Normal 3 9 4 2" xfId="1931"/>
    <cellStyle name="Normal 3 9 4 2 2" xfId="1932"/>
    <cellStyle name="Normal 3 9 4 2 2 2" xfId="4164"/>
    <cellStyle name="Normal 3 9 4 2 3" xfId="4165"/>
    <cellStyle name="Normal 3 9 4 3" xfId="1933"/>
    <cellStyle name="Normal 3 9 4 3 2" xfId="4166"/>
    <cellStyle name="Normal 3 9 4 4" xfId="4167"/>
    <cellStyle name="Normal 3 9 5" xfId="1934"/>
    <cellStyle name="Normal 3 9 5 2" xfId="1935"/>
    <cellStyle name="Normal 3 9 5 2 2" xfId="4168"/>
    <cellStyle name="Normal 3 9 5 3" xfId="4169"/>
    <cellStyle name="Normal 3 9 6" xfId="1936"/>
    <cellStyle name="Normal 3 9 6 2" xfId="4170"/>
    <cellStyle name="Normal 3 9 7" xfId="4171"/>
    <cellStyle name="Normal 3_B_13 Centralised" xfId="264"/>
    <cellStyle name="Normal 30" xfId="618"/>
    <cellStyle name="Normal 30 2" xfId="2944"/>
    <cellStyle name="Normal 30 2 2" xfId="4172"/>
    <cellStyle name="Normal 31" xfId="619"/>
    <cellStyle name="Normal 31 2" xfId="2946"/>
    <cellStyle name="Normal 31 2 2" xfId="2984"/>
    <cellStyle name="Normal 31 2 3" xfId="5183"/>
    <cellStyle name="Normal 31 2 4" xfId="5214"/>
    <cellStyle name="Normal 32" xfId="620"/>
    <cellStyle name="Normal 32 2" xfId="2929"/>
    <cellStyle name="Normal 32 2 2" xfId="2980"/>
    <cellStyle name="Normal 32 2 3" xfId="5157"/>
    <cellStyle name="Normal 32 2 4" xfId="5165"/>
    <cellStyle name="Normal 32 2 5" xfId="5199"/>
    <cellStyle name="Normal 32 3" xfId="4173"/>
    <cellStyle name="Normal 33" xfId="622"/>
    <cellStyle name="Normal 33 2" xfId="2989"/>
    <cellStyle name="Normal 33 2 2" xfId="5156"/>
    <cellStyle name="Normal 34" xfId="2947"/>
    <cellStyle name="Normal 34 2" xfId="4174"/>
    <cellStyle name="Normal 35" xfId="2945"/>
    <cellStyle name="Normal 35 2" xfId="4175"/>
    <cellStyle name="Normal 36" xfId="2948"/>
    <cellStyle name="Normal 36 2" xfId="4176"/>
    <cellStyle name="Normal 37" xfId="2949"/>
    <cellStyle name="Normal 37 2" xfId="4177"/>
    <cellStyle name="Normal 38" xfId="2950"/>
    <cellStyle name="Normal 38 2" xfId="4178"/>
    <cellStyle name="Normal 39" xfId="2958"/>
    <cellStyle name="Normal 39 2" xfId="4179"/>
    <cellStyle name="Normal 4" xfId="15"/>
    <cellStyle name="Normal 4 12" xfId="5192"/>
    <cellStyle name="Normal 4 15" xfId="5227"/>
    <cellStyle name="Normal 4 2" xfId="577"/>
    <cellStyle name="Normal 4 2 2" xfId="4180"/>
    <cellStyle name="Normal 4 2 3" xfId="5220"/>
    <cellStyle name="Normal 4 3" xfId="2977"/>
    <cellStyle name="Normal 4 3 2" xfId="5225"/>
    <cellStyle name="Normal 4 4" xfId="4181"/>
    <cellStyle name="Normal 4 5" xfId="265"/>
    <cellStyle name="Normal 4 6" xfId="266"/>
    <cellStyle name="Normal 4 7" xfId="5194"/>
    <cellStyle name="Normal 4 8" xfId="5216"/>
    <cellStyle name="Normal 4_B_13 Centralised" xfId="267"/>
    <cellStyle name="Normal 40" xfId="2963"/>
    <cellStyle name="Normal 40 2" xfId="4182"/>
    <cellStyle name="Normal 41" xfId="2975"/>
    <cellStyle name="Normal 41 2" xfId="2998"/>
    <cellStyle name="Normal 42" xfId="2978"/>
    <cellStyle name="Normal 42 2" xfId="2999"/>
    <cellStyle name="Normal 43" xfId="2987"/>
    <cellStyle name="Normal 43 2" xfId="5154"/>
    <cellStyle name="Normal 43 2 2" xfId="5190"/>
    <cellStyle name="Normal 44" xfId="2990"/>
    <cellStyle name="Normal 45" xfId="3004"/>
    <cellStyle name="Normal 46" xfId="3005"/>
    <cellStyle name="Normal 47" xfId="3006"/>
    <cellStyle name="Normal 48" xfId="3007"/>
    <cellStyle name="Normal 49" xfId="3008"/>
    <cellStyle name="Normal 5" xfId="20"/>
    <cellStyle name="Normal 5 10" xfId="579"/>
    <cellStyle name="Normal 5 11" xfId="621"/>
    <cellStyle name="Normal 5 11 2" xfId="4183"/>
    <cellStyle name="Normal 5 12" xfId="623"/>
    <cellStyle name="Normal 5 12 2" xfId="3009"/>
    <cellStyle name="Normal 5 13" xfId="624"/>
    <cellStyle name="Normal 5 13 2" xfId="2964"/>
    <cellStyle name="Normal 5 13 2 2" xfId="4184"/>
    <cellStyle name="Normal 5 13 3" xfId="3010"/>
    <cellStyle name="Normal 5 14" xfId="2951"/>
    <cellStyle name="Normal 5 14 2" xfId="4185"/>
    <cellStyle name="Normal 5 15" xfId="2959"/>
    <cellStyle name="Normal 5 15 2" xfId="4186"/>
    <cellStyle name="Normal 5 16" xfId="2961"/>
    <cellStyle name="Normal 5 16 2" xfId="4187"/>
    <cellStyle name="Normal 5 17" xfId="3011"/>
    <cellStyle name="Normal 5 18" xfId="3030"/>
    <cellStyle name="Normal 5 19" xfId="5158"/>
    <cellStyle name="Normal 5 2" xfId="26"/>
    <cellStyle name="Normal 5 2 2" xfId="382"/>
    <cellStyle name="Normal 5 2 2 2" xfId="571"/>
    <cellStyle name="Normal 5 2 2 2 2" xfId="2937"/>
    <cellStyle name="Normal 5 2 2 2 2 2" xfId="4188"/>
    <cellStyle name="Normal 5 2 2 2 3" xfId="4189"/>
    <cellStyle name="Normal 5 2 2 3" xfId="2930"/>
    <cellStyle name="Normal 5 2 2 3 2" xfId="3012"/>
    <cellStyle name="Normal 5 2 2 4" xfId="2979"/>
    <cellStyle name="Normal 5 2 2 4 2" xfId="3038"/>
    <cellStyle name="Normal 5 2 2 5" xfId="4190"/>
    <cellStyle name="Normal 5 2 3" xfId="625"/>
    <cellStyle name="Normal 5 2 3 2" xfId="2965"/>
    <cellStyle name="Normal 5 2 3 2 2" xfId="4191"/>
    <cellStyle name="Normal 5 2 3 3" xfId="4192"/>
    <cellStyle name="Normal 5 2 4" xfId="4193"/>
    <cellStyle name="Normal 5 2 5" xfId="4194"/>
    <cellStyle name="Normal 5 20" xfId="5189"/>
    <cellStyle name="Normal 5 3" xfId="268"/>
    <cellStyle name="Normal 5 3 2" xfId="602"/>
    <cellStyle name="Normal 5 3 2 2" xfId="4195"/>
    <cellStyle name="Normal 5 3 3" xfId="4196"/>
    <cellStyle name="Normal 5 4" xfId="37"/>
    <cellStyle name="Normal 5 4 2" xfId="383"/>
    <cellStyle name="Normal 5 4 2 2" xfId="2932"/>
    <cellStyle name="Normal 5 4 2 2 2" xfId="4197"/>
    <cellStyle name="Normal 5 4 2 3" xfId="3013"/>
    <cellStyle name="Normal 5 4 2 4" xfId="4198"/>
    <cellStyle name="Normal 5 4 3" xfId="552"/>
    <cellStyle name="Normal 5 4 3 2" xfId="2968"/>
    <cellStyle name="Normal 5 4 3 3" xfId="2969"/>
    <cellStyle name="Normal 5 4 4" xfId="553"/>
    <cellStyle name="Normal 5 4 4 2" xfId="4199"/>
    <cellStyle name="Normal 5 4 4 3" xfId="4200"/>
    <cellStyle name="Normal 5 4 5" xfId="559"/>
    <cellStyle name="Normal 5 4 5 2" xfId="4201"/>
    <cellStyle name="Normal 5 4 5 3" xfId="4202"/>
    <cellStyle name="Normal 5 4 6" xfId="2931"/>
    <cellStyle name="Normal 5 4 6 2" xfId="4203"/>
    <cellStyle name="Normal 5 4 7" xfId="2970"/>
    <cellStyle name="Normal 5 4 8" xfId="3014"/>
    <cellStyle name="Normal 5 5" xfId="269"/>
    <cellStyle name="Normal 5 5 2" xfId="270"/>
    <cellStyle name="Normal 5 6" xfId="271"/>
    <cellStyle name="Normal 5 7" xfId="381"/>
    <cellStyle name="Normal 5 7 2" xfId="4204"/>
    <cellStyle name="Normal 5 7 3" xfId="4205"/>
    <cellStyle name="Normal 5 8" xfId="551"/>
    <cellStyle name="Normal 5 8 2" xfId="2971"/>
    <cellStyle name="Normal 5 8 3" xfId="2972"/>
    <cellStyle name="Normal 5 8 4" xfId="2973"/>
    <cellStyle name="Normal 5 8 5" xfId="3015"/>
    <cellStyle name="Normal 5 9" xfId="557"/>
    <cellStyle name="Normal 5 9 2" xfId="603"/>
    <cellStyle name="Normal 5 9 2 2" xfId="4206"/>
    <cellStyle name="Normal 5 9 2 3" xfId="4207"/>
    <cellStyle name="Normal 5 9 3" xfId="2933"/>
    <cellStyle name="Normal 5 9 3 2" xfId="4208"/>
    <cellStyle name="Normal 5 9 4" xfId="4209"/>
    <cellStyle name="Normal 5 9 5" xfId="4210"/>
    <cellStyle name="Normal 5_B_13 Centralised" xfId="272"/>
    <cellStyle name="Normal 50" xfId="3016"/>
    <cellStyle name="Normal 51" xfId="3017"/>
    <cellStyle name="Normal 52" xfId="3018"/>
    <cellStyle name="Normal 53" xfId="3019"/>
    <cellStyle name="Normal 54" xfId="3020"/>
    <cellStyle name="Normal 55" xfId="3024"/>
    <cellStyle name="Normal 56" xfId="3029"/>
    <cellStyle name="Normal 57" xfId="3040"/>
    <cellStyle name="Normal 58" xfId="5186"/>
    <cellStyle name="Normal 6" xfId="22"/>
    <cellStyle name="Normal 6 10" xfId="1937"/>
    <cellStyle name="Normal 6 10 2" xfId="1938"/>
    <cellStyle name="Normal 6 10 2 2" xfId="1939"/>
    <cellStyle name="Normal 6 10 2 2 2" xfId="4211"/>
    <cellStyle name="Normal 6 10 2 3" xfId="4212"/>
    <cellStyle name="Normal 6 10 3" xfId="1940"/>
    <cellStyle name="Normal 6 10 3 2" xfId="4213"/>
    <cellStyle name="Normal 6 10 4" xfId="4214"/>
    <cellStyle name="Normal 6 11" xfId="1941"/>
    <cellStyle name="Normal 6 11 2" xfId="1942"/>
    <cellStyle name="Normal 6 11 2 2" xfId="1943"/>
    <cellStyle name="Normal 6 11 2 2 2" xfId="4215"/>
    <cellStyle name="Normal 6 11 2 3" xfId="4216"/>
    <cellStyle name="Normal 6 11 3" xfId="1944"/>
    <cellStyle name="Normal 6 11 3 2" xfId="4217"/>
    <cellStyle name="Normal 6 11 4" xfId="4218"/>
    <cellStyle name="Normal 6 12" xfId="1945"/>
    <cellStyle name="Normal 6 12 2" xfId="1946"/>
    <cellStyle name="Normal 6 12 2 2" xfId="4219"/>
    <cellStyle name="Normal 6 12 3" xfId="4220"/>
    <cellStyle name="Normal 6 13" xfId="1947"/>
    <cellStyle name="Normal 6 13 2" xfId="1948"/>
    <cellStyle name="Normal 6 13 2 2" xfId="4221"/>
    <cellStyle name="Normal 6 13 3" xfId="4222"/>
    <cellStyle name="Normal 6 14" xfId="1949"/>
    <cellStyle name="Normal 6 14 2" xfId="4223"/>
    <cellStyle name="Normal 6 15" xfId="2967"/>
    <cellStyle name="Normal 6 15 2" xfId="3021"/>
    <cellStyle name="Normal 6 16" xfId="4224"/>
    <cellStyle name="Normal 6 17" xfId="5218"/>
    <cellStyle name="Normal 6 2" xfId="384"/>
    <cellStyle name="Normal 6 2 10" xfId="1950"/>
    <cellStyle name="Normal 6 2 10 2" xfId="1951"/>
    <cellStyle name="Normal 6 2 10 2 2" xfId="4225"/>
    <cellStyle name="Normal 6 2 10 3" xfId="4226"/>
    <cellStyle name="Normal 6 2 11" xfId="1952"/>
    <cellStyle name="Normal 6 2 11 2" xfId="4227"/>
    <cellStyle name="Normal 6 2 12" xfId="4228"/>
    <cellStyle name="Normal 6 2 13" xfId="4229"/>
    <cellStyle name="Normal 6 2 2" xfId="1953"/>
    <cellStyle name="Normal 6 2 2 10" xfId="1954"/>
    <cellStyle name="Normal 6 2 2 10 2" xfId="4230"/>
    <cellStyle name="Normal 6 2 2 11" xfId="4231"/>
    <cellStyle name="Normal 6 2 2 2" xfId="1955"/>
    <cellStyle name="Normal 6 2 2 2 2" xfId="1956"/>
    <cellStyle name="Normal 6 2 2 2 2 2" xfId="1957"/>
    <cellStyle name="Normal 6 2 2 2 2 2 2" xfId="1958"/>
    <cellStyle name="Normal 6 2 2 2 2 2 2 2" xfId="1959"/>
    <cellStyle name="Normal 6 2 2 2 2 2 2 2 2" xfId="4232"/>
    <cellStyle name="Normal 6 2 2 2 2 2 2 3" xfId="4233"/>
    <cellStyle name="Normal 6 2 2 2 2 2 3" xfId="1960"/>
    <cellStyle name="Normal 6 2 2 2 2 2 3 2" xfId="4234"/>
    <cellStyle name="Normal 6 2 2 2 2 2 4" xfId="4235"/>
    <cellStyle name="Normal 6 2 2 2 2 3" xfId="1961"/>
    <cellStyle name="Normal 6 2 2 2 2 3 2" xfId="1962"/>
    <cellStyle name="Normal 6 2 2 2 2 3 2 2" xfId="4236"/>
    <cellStyle name="Normal 6 2 2 2 2 3 3" xfId="4237"/>
    <cellStyle name="Normal 6 2 2 2 2 4" xfId="1963"/>
    <cellStyle name="Normal 6 2 2 2 2 4 2" xfId="4238"/>
    <cellStyle name="Normal 6 2 2 2 2 5" xfId="4239"/>
    <cellStyle name="Normal 6 2 2 2 3" xfId="1964"/>
    <cellStyle name="Normal 6 2 2 2 3 2" xfId="1965"/>
    <cellStyle name="Normal 6 2 2 2 3 2 2" xfId="1966"/>
    <cellStyle name="Normal 6 2 2 2 3 2 2 2" xfId="4240"/>
    <cellStyle name="Normal 6 2 2 2 3 2 3" xfId="4241"/>
    <cellStyle name="Normal 6 2 2 2 3 3" xfId="1967"/>
    <cellStyle name="Normal 6 2 2 2 3 3 2" xfId="4242"/>
    <cellStyle name="Normal 6 2 2 2 3 4" xfId="4243"/>
    <cellStyle name="Normal 6 2 2 2 4" xfId="1968"/>
    <cellStyle name="Normal 6 2 2 2 4 2" xfId="1969"/>
    <cellStyle name="Normal 6 2 2 2 4 2 2" xfId="4244"/>
    <cellStyle name="Normal 6 2 2 2 4 3" xfId="4245"/>
    <cellStyle name="Normal 6 2 2 2 5" xfId="1970"/>
    <cellStyle name="Normal 6 2 2 2 5 2" xfId="4246"/>
    <cellStyle name="Normal 6 2 2 2 6" xfId="4247"/>
    <cellStyle name="Normal 6 2 2 3" xfId="1971"/>
    <cellStyle name="Normal 6 2 2 3 2" xfId="1972"/>
    <cellStyle name="Normal 6 2 2 3 2 2" xfId="1973"/>
    <cellStyle name="Normal 6 2 2 3 2 2 2" xfId="1974"/>
    <cellStyle name="Normal 6 2 2 3 2 2 2 2" xfId="1975"/>
    <cellStyle name="Normal 6 2 2 3 2 2 2 2 2" xfId="4248"/>
    <cellStyle name="Normal 6 2 2 3 2 2 2 3" xfId="4249"/>
    <cellStyle name="Normal 6 2 2 3 2 2 3" xfId="1976"/>
    <cellStyle name="Normal 6 2 2 3 2 2 3 2" xfId="4250"/>
    <cellStyle name="Normal 6 2 2 3 2 2 4" xfId="4251"/>
    <cellStyle name="Normal 6 2 2 3 2 3" xfId="1977"/>
    <cellStyle name="Normal 6 2 2 3 2 3 2" xfId="1978"/>
    <cellStyle name="Normal 6 2 2 3 2 3 2 2" xfId="4252"/>
    <cellStyle name="Normal 6 2 2 3 2 3 3" xfId="4253"/>
    <cellStyle name="Normal 6 2 2 3 2 4" xfId="1979"/>
    <cellStyle name="Normal 6 2 2 3 2 4 2" xfId="4254"/>
    <cellStyle name="Normal 6 2 2 3 2 5" xfId="4255"/>
    <cellStyle name="Normal 6 2 2 3 3" xfId="1980"/>
    <cellStyle name="Normal 6 2 2 3 3 2" xfId="1981"/>
    <cellStyle name="Normal 6 2 2 3 3 2 2" xfId="1982"/>
    <cellStyle name="Normal 6 2 2 3 3 2 2 2" xfId="4256"/>
    <cellStyle name="Normal 6 2 2 3 3 2 3" xfId="4257"/>
    <cellStyle name="Normal 6 2 2 3 3 3" xfId="1983"/>
    <cellStyle name="Normal 6 2 2 3 3 3 2" xfId="4258"/>
    <cellStyle name="Normal 6 2 2 3 3 4" xfId="4259"/>
    <cellStyle name="Normal 6 2 2 3 4" xfId="1984"/>
    <cellStyle name="Normal 6 2 2 3 4 2" xfId="1985"/>
    <cellStyle name="Normal 6 2 2 3 4 2 2" xfId="4260"/>
    <cellStyle name="Normal 6 2 2 3 4 3" xfId="4261"/>
    <cellStyle name="Normal 6 2 2 3 5" xfId="1986"/>
    <cellStyle name="Normal 6 2 2 3 5 2" xfId="4262"/>
    <cellStyle name="Normal 6 2 2 3 6" xfId="4263"/>
    <cellStyle name="Normal 6 2 2 4" xfId="1987"/>
    <cellStyle name="Normal 6 2 2 4 2" xfId="1988"/>
    <cellStyle name="Normal 6 2 2 4 2 2" xfId="1989"/>
    <cellStyle name="Normal 6 2 2 4 2 2 2" xfId="1990"/>
    <cellStyle name="Normal 6 2 2 4 2 2 2 2" xfId="4264"/>
    <cellStyle name="Normal 6 2 2 4 2 2 3" xfId="4265"/>
    <cellStyle name="Normal 6 2 2 4 2 3" xfId="1991"/>
    <cellStyle name="Normal 6 2 2 4 2 3 2" xfId="4266"/>
    <cellStyle name="Normal 6 2 2 4 2 4" xfId="4267"/>
    <cellStyle name="Normal 6 2 2 4 3" xfId="1992"/>
    <cellStyle name="Normal 6 2 2 4 3 2" xfId="1993"/>
    <cellStyle name="Normal 6 2 2 4 3 2 2" xfId="4268"/>
    <cellStyle name="Normal 6 2 2 4 3 3" xfId="4269"/>
    <cellStyle name="Normal 6 2 2 4 4" xfId="1994"/>
    <cellStyle name="Normal 6 2 2 4 4 2" xfId="4270"/>
    <cellStyle name="Normal 6 2 2 4 5" xfId="4271"/>
    <cellStyle name="Normal 6 2 2 5" xfId="1995"/>
    <cellStyle name="Normal 6 2 2 5 2" xfId="1996"/>
    <cellStyle name="Normal 6 2 2 5 2 2" xfId="1997"/>
    <cellStyle name="Normal 6 2 2 5 2 2 2" xfId="1998"/>
    <cellStyle name="Normal 6 2 2 5 2 2 2 2" xfId="4272"/>
    <cellStyle name="Normal 6 2 2 5 2 2 3" xfId="4273"/>
    <cellStyle name="Normal 6 2 2 5 2 3" xfId="1999"/>
    <cellStyle name="Normal 6 2 2 5 2 3 2" xfId="4274"/>
    <cellStyle name="Normal 6 2 2 5 2 4" xfId="4275"/>
    <cellStyle name="Normal 6 2 2 5 3" xfId="2000"/>
    <cellStyle name="Normal 6 2 2 5 3 2" xfId="2001"/>
    <cellStyle name="Normal 6 2 2 5 3 2 2" xfId="4276"/>
    <cellStyle name="Normal 6 2 2 5 3 3" xfId="4277"/>
    <cellStyle name="Normal 6 2 2 5 4" xfId="2002"/>
    <cellStyle name="Normal 6 2 2 5 4 2" xfId="4278"/>
    <cellStyle name="Normal 6 2 2 5 5" xfId="4279"/>
    <cellStyle name="Normal 6 2 2 6" xfId="2003"/>
    <cellStyle name="Normal 6 2 2 6 2" xfId="2004"/>
    <cellStyle name="Normal 6 2 2 6 2 2" xfId="2005"/>
    <cellStyle name="Normal 6 2 2 6 2 2 2" xfId="4280"/>
    <cellStyle name="Normal 6 2 2 6 2 3" xfId="4281"/>
    <cellStyle name="Normal 6 2 2 6 3" xfId="2006"/>
    <cellStyle name="Normal 6 2 2 6 3 2" xfId="4282"/>
    <cellStyle name="Normal 6 2 2 6 4" xfId="4283"/>
    <cellStyle name="Normal 6 2 2 7" xfId="2007"/>
    <cellStyle name="Normal 6 2 2 7 2" xfId="2008"/>
    <cellStyle name="Normal 6 2 2 7 2 2" xfId="2009"/>
    <cellStyle name="Normal 6 2 2 7 2 2 2" xfId="4284"/>
    <cellStyle name="Normal 6 2 2 7 2 3" xfId="4285"/>
    <cellStyle name="Normal 6 2 2 7 3" xfId="2010"/>
    <cellStyle name="Normal 6 2 2 7 3 2" xfId="4286"/>
    <cellStyle name="Normal 6 2 2 7 4" xfId="4287"/>
    <cellStyle name="Normal 6 2 2 8" xfId="2011"/>
    <cellStyle name="Normal 6 2 2 8 2" xfId="2012"/>
    <cellStyle name="Normal 6 2 2 8 2 2" xfId="4288"/>
    <cellStyle name="Normal 6 2 2 8 3" xfId="4289"/>
    <cellStyle name="Normal 6 2 2 9" xfId="2013"/>
    <cellStyle name="Normal 6 2 2 9 2" xfId="2014"/>
    <cellStyle name="Normal 6 2 2 9 2 2" xfId="4290"/>
    <cellStyle name="Normal 6 2 2 9 3" xfId="4291"/>
    <cellStyle name="Normal 6 2 3" xfId="2015"/>
    <cellStyle name="Normal 6 2 3 2" xfId="2016"/>
    <cellStyle name="Normal 6 2 3 2 2" xfId="2017"/>
    <cellStyle name="Normal 6 2 3 2 2 2" xfId="2018"/>
    <cellStyle name="Normal 6 2 3 2 2 2 2" xfId="2019"/>
    <cellStyle name="Normal 6 2 3 2 2 2 2 2" xfId="4292"/>
    <cellStyle name="Normal 6 2 3 2 2 2 3" xfId="4293"/>
    <cellStyle name="Normal 6 2 3 2 2 3" xfId="2020"/>
    <cellStyle name="Normal 6 2 3 2 2 3 2" xfId="4294"/>
    <cellStyle name="Normal 6 2 3 2 2 4" xfId="4295"/>
    <cellStyle name="Normal 6 2 3 2 3" xfId="2021"/>
    <cellStyle name="Normal 6 2 3 2 3 2" xfId="2022"/>
    <cellStyle name="Normal 6 2 3 2 3 2 2" xfId="4296"/>
    <cellStyle name="Normal 6 2 3 2 3 3" xfId="4297"/>
    <cellStyle name="Normal 6 2 3 2 4" xfId="2023"/>
    <cellStyle name="Normal 6 2 3 2 4 2" xfId="4298"/>
    <cellStyle name="Normal 6 2 3 2 5" xfId="4299"/>
    <cellStyle name="Normal 6 2 3 3" xfId="2024"/>
    <cellStyle name="Normal 6 2 3 3 2" xfId="2025"/>
    <cellStyle name="Normal 6 2 3 3 2 2" xfId="2026"/>
    <cellStyle name="Normal 6 2 3 3 2 2 2" xfId="4300"/>
    <cellStyle name="Normal 6 2 3 3 2 3" xfId="4301"/>
    <cellStyle name="Normal 6 2 3 3 3" xfId="2027"/>
    <cellStyle name="Normal 6 2 3 3 3 2" xfId="4302"/>
    <cellStyle name="Normal 6 2 3 3 4" xfId="4303"/>
    <cellStyle name="Normal 6 2 3 4" xfId="2028"/>
    <cellStyle name="Normal 6 2 3 4 2" xfId="2029"/>
    <cellStyle name="Normal 6 2 3 4 2 2" xfId="4304"/>
    <cellStyle name="Normal 6 2 3 4 3" xfId="4305"/>
    <cellStyle name="Normal 6 2 3 5" xfId="2030"/>
    <cellStyle name="Normal 6 2 3 5 2" xfId="4306"/>
    <cellStyle name="Normal 6 2 3 6" xfId="4307"/>
    <cellStyle name="Normal 6 2 4" xfId="2031"/>
    <cellStyle name="Normal 6 2 4 2" xfId="2032"/>
    <cellStyle name="Normal 6 2 4 2 2" xfId="2033"/>
    <cellStyle name="Normal 6 2 4 2 2 2" xfId="2034"/>
    <cellStyle name="Normal 6 2 4 2 2 2 2" xfId="2035"/>
    <cellStyle name="Normal 6 2 4 2 2 2 2 2" xfId="4308"/>
    <cellStyle name="Normal 6 2 4 2 2 2 3" xfId="4309"/>
    <cellStyle name="Normal 6 2 4 2 2 3" xfId="2036"/>
    <cellStyle name="Normal 6 2 4 2 2 3 2" xfId="4310"/>
    <cellStyle name="Normal 6 2 4 2 2 4" xfId="4311"/>
    <cellStyle name="Normal 6 2 4 2 3" xfId="2037"/>
    <cellStyle name="Normal 6 2 4 2 3 2" xfId="2038"/>
    <cellStyle name="Normal 6 2 4 2 3 2 2" xfId="4312"/>
    <cellStyle name="Normal 6 2 4 2 3 3" xfId="4313"/>
    <cellStyle name="Normal 6 2 4 2 4" xfId="2039"/>
    <cellStyle name="Normal 6 2 4 2 4 2" xfId="4314"/>
    <cellStyle name="Normal 6 2 4 2 5" xfId="4315"/>
    <cellStyle name="Normal 6 2 4 3" xfId="2040"/>
    <cellStyle name="Normal 6 2 4 3 2" xfId="2041"/>
    <cellStyle name="Normal 6 2 4 3 2 2" xfId="2042"/>
    <cellStyle name="Normal 6 2 4 3 2 2 2" xfId="4316"/>
    <cellStyle name="Normal 6 2 4 3 2 3" xfId="4317"/>
    <cellStyle name="Normal 6 2 4 3 3" xfId="2043"/>
    <cellStyle name="Normal 6 2 4 3 3 2" xfId="4318"/>
    <cellStyle name="Normal 6 2 4 3 4" xfId="4319"/>
    <cellStyle name="Normal 6 2 4 4" xfId="2044"/>
    <cellStyle name="Normal 6 2 4 4 2" xfId="2045"/>
    <cellStyle name="Normal 6 2 4 4 2 2" xfId="4320"/>
    <cellStyle name="Normal 6 2 4 4 3" xfId="4321"/>
    <cellStyle name="Normal 6 2 4 5" xfId="2046"/>
    <cellStyle name="Normal 6 2 4 5 2" xfId="4322"/>
    <cellStyle name="Normal 6 2 4 6" xfId="4323"/>
    <cellStyle name="Normal 6 2 5" xfId="2047"/>
    <cellStyle name="Normal 6 2 5 2" xfId="2048"/>
    <cellStyle name="Normal 6 2 5 2 2" xfId="2049"/>
    <cellStyle name="Normal 6 2 5 2 2 2" xfId="2050"/>
    <cellStyle name="Normal 6 2 5 2 2 2 2" xfId="4324"/>
    <cellStyle name="Normal 6 2 5 2 2 3" xfId="4325"/>
    <cellStyle name="Normal 6 2 5 2 3" xfId="2051"/>
    <cellStyle name="Normal 6 2 5 2 3 2" xfId="4326"/>
    <cellStyle name="Normal 6 2 5 2 4" xfId="4327"/>
    <cellStyle name="Normal 6 2 5 3" xfId="2052"/>
    <cellStyle name="Normal 6 2 5 3 2" xfId="2053"/>
    <cellStyle name="Normal 6 2 5 3 2 2" xfId="4328"/>
    <cellStyle name="Normal 6 2 5 3 3" xfId="4329"/>
    <cellStyle name="Normal 6 2 5 4" xfId="2054"/>
    <cellStyle name="Normal 6 2 5 4 2" xfId="4330"/>
    <cellStyle name="Normal 6 2 5 5" xfId="4331"/>
    <cellStyle name="Normal 6 2 6" xfId="2055"/>
    <cellStyle name="Normal 6 2 6 2" xfId="2056"/>
    <cellStyle name="Normal 6 2 6 2 2" xfId="2057"/>
    <cellStyle name="Normal 6 2 6 2 2 2" xfId="2058"/>
    <cellStyle name="Normal 6 2 6 2 2 2 2" xfId="4332"/>
    <cellStyle name="Normal 6 2 6 2 2 3" xfId="4333"/>
    <cellStyle name="Normal 6 2 6 2 3" xfId="2059"/>
    <cellStyle name="Normal 6 2 6 2 3 2" xfId="4334"/>
    <cellStyle name="Normal 6 2 6 2 4" xfId="4335"/>
    <cellStyle name="Normal 6 2 6 3" xfId="2060"/>
    <cellStyle name="Normal 6 2 6 3 2" xfId="2061"/>
    <cellStyle name="Normal 6 2 6 3 2 2" xfId="4336"/>
    <cellStyle name="Normal 6 2 6 3 3" xfId="4337"/>
    <cellStyle name="Normal 6 2 6 4" xfId="2062"/>
    <cellStyle name="Normal 6 2 6 4 2" xfId="4338"/>
    <cellStyle name="Normal 6 2 6 5" xfId="4339"/>
    <cellStyle name="Normal 6 2 7" xfId="2063"/>
    <cellStyle name="Normal 6 2 7 2" xfId="2064"/>
    <cellStyle name="Normal 6 2 7 2 2" xfId="2065"/>
    <cellStyle name="Normal 6 2 7 2 2 2" xfId="4340"/>
    <cellStyle name="Normal 6 2 7 2 3" xfId="4341"/>
    <cellStyle name="Normal 6 2 7 3" xfId="2066"/>
    <cellStyle name="Normal 6 2 7 3 2" xfId="4342"/>
    <cellStyle name="Normal 6 2 7 4" xfId="4343"/>
    <cellStyle name="Normal 6 2 8" xfId="2067"/>
    <cellStyle name="Normal 6 2 8 2" xfId="2068"/>
    <cellStyle name="Normal 6 2 8 2 2" xfId="2069"/>
    <cellStyle name="Normal 6 2 8 2 2 2" xfId="4344"/>
    <cellStyle name="Normal 6 2 8 2 3" xfId="4345"/>
    <cellStyle name="Normal 6 2 8 3" xfId="2070"/>
    <cellStyle name="Normal 6 2 8 3 2" xfId="4346"/>
    <cellStyle name="Normal 6 2 8 4" xfId="4347"/>
    <cellStyle name="Normal 6 2 9" xfId="2071"/>
    <cellStyle name="Normal 6 2 9 2" xfId="2072"/>
    <cellStyle name="Normal 6 2 9 2 2" xfId="4348"/>
    <cellStyle name="Normal 6 2 9 3" xfId="4349"/>
    <cellStyle name="Normal 6 3" xfId="2073"/>
    <cellStyle name="Normal 6 3 10" xfId="2074"/>
    <cellStyle name="Normal 6 3 10 2" xfId="2075"/>
    <cellStyle name="Normal 6 3 10 2 2" xfId="4350"/>
    <cellStyle name="Normal 6 3 10 3" xfId="4351"/>
    <cellStyle name="Normal 6 3 11" xfId="2076"/>
    <cellStyle name="Normal 6 3 11 2" xfId="4352"/>
    <cellStyle name="Normal 6 3 12" xfId="4353"/>
    <cellStyle name="Normal 6 3 2" xfId="2077"/>
    <cellStyle name="Normal 6 3 2 10" xfId="2078"/>
    <cellStyle name="Normal 6 3 2 10 2" xfId="4354"/>
    <cellStyle name="Normal 6 3 2 11" xfId="4355"/>
    <cellStyle name="Normal 6 3 2 2" xfId="2079"/>
    <cellStyle name="Normal 6 3 2 2 2" xfId="2080"/>
    <cellStyle name="Normal 6 3 2 2 2 2" xfId="2081"/>
    <cellStyle name="Normal 6 3 2 2 2 2 2" xfId="2082"/>
    <cellStyle name="Normal 6 3 2 2 2 2 2 2" xfId="2083"/>
    <cellStyle name="Normal 6 3 2 2 2 2 2 2 2" xfId="4356"/>
    <cellStyle name="Normal 6 3 2 2 2 2 2 3" xfId="4357"/>
    <cellStyle name="Normal 6 3 2 2 2 2 3" xfId="2084"/>
    <cellStyle name="Normal 6 3 2 2 2 2 3 2" xfId="4358"/>
    <cellStyle name="Normal 6 3 2 2 2 2 4" xfId="4359"/>
    <cellStyle name="Normal 6 3 2 2 2 3" xfId="2085"/>
    <cellStyle name="Normal 6 3 2 2 2 3 2" xfId="2086"/>
    <cellStyle name="Normal 6 3 2 2 2 3 2 2" xfId="4360"/>
    <cellStyle name="Normal 6 3 2 2 2 3 3" xfId="4361"/>
    <cellStyle name="Normal 6 3 2 2 2 4" xfId="2087"/>
    <cellStyle name="Normal 6 3 2 2 2 4 2" xfId="4362"/>
    <cellStyle name="Normal 6 3 2 2 2 5" xfId="4363"/>
    <cellStyle name="Normal 6 3 2 2 3" xfId="2088"/>
    <cellStyle name="Normal 6 3 2 2 3 2" xfId="2089"/>
    <cellStyle name="Normal 6 3 2 2 3 2 2" xfId="2090"/>
    <cellStyle name="Normal 6 3 2 2 3 2 2 2" xfId="4364"/>
    <cellStyle name="Normal 6 3 2 2 3 2 3" xfId="4365"/>
    <cellStyle name="Normal 6 3 2 2 3 3" xfId="2091"/>
    <cellStyle name="Normal 6 3 2 2 3 3 2" xfId="4366"/>
    <cellStyle name="Normal 6 3 2 2 3 4" xfId="4367"/>
    <cellStyle name="Normal 6 3 2 2 4" xfId="2092"/>
    <cellStyle name="Normal 6 3 2 2 4 2" xfId="2093"/>
    <cellStyle name="Normal 6 3 2 2 4 2 2" xfId="4368"/>
    <cellStyle name="Normal 6 3 2 2 4 3" xfId="4369"/>
    <cellStyle name="Normal 6 3 2 2 5" xfId="2094"/>
    <cellStyle name="Normal 6 3 2 2 5 2" xfId="4370"/>
    <cellStyle name="Normal 6 3 2 2 6" xfId="4371"/>
    <cellStyle name="Normal 6 3 2 3" xfId="2095"/>
    <cellStyle name="Normal 6 3 2 3 2" xfId="2096"/>
    <cellStyle name="Normal 6 3 2 3 2 2" xfId="2097"/>
    <cellStyle name="Normal 6 3 2 3 2 2 2" xfId="2098"/>
    <cellStyle name="Normal 6 3 2 3 2 2 2 2" xfId="2099"/>
    <cellStyle name="Normal 6 3 2 3 2 2 2 2 2" xfId="4372"/>
    <cellStyle name="Normal 6 3 2 3 2 2 2 3" xfId="4373"/>
    <cellStyle name="Normal 6 3 2 3 2 2 3" xfId="2100"/>
    <cellStyle name="Normal 6 3 2 3 2 2 3 2" xfId="4374"/>
    <cellStyle name="Normal 6 3 2 3 2 2 4" xfId="4375"/>
    <cellStyle name="Normal 6 3 2 3 2 3" xfId="2101"/>
    <cellStyle name="Normal 6 3 2 3 2 3 2" xfId="2102"/>
    <cellStyle name="Normal 6 3 2 3 2 3 2 2" xfId="4376"/>
    <cellStyle name="Normal 6 3 2 3 2 3 3" xfId="4377"/>
    <cellStyle name="Normal 6 3 2 3 2 4" xfId="2103"/>
    <cellStyle name="Normal 6 3 2 3 2 4 2" xfId="4378"/>
    <cellStyle name="Normal 6 3 2 3 2 5" xfId="4379"/>
    <cellStyle name="Normal 6 3 2 3 3" xfId="2104"/>
    <cellStyle name="Normal 6 3 2 3 3 2" xfId="2105"/>
    <cellStyle name="Normal 6 3 2 3 3 2 2" xfId="2106"/>
    <cellStyle name="Normal 6 3 2 3 3 2 2 2" xfId="4380"/>
    <cellStyle name="Normal 6 3 2 3 3 2 3" xfId="4381"/>
    <cellStyle name="Normal 6 3 2 3 3 3" xfId="2107"/>
    <cellStyle name="Normal 6 3 2 3 3 3 2" xfId="4382"/>
    <cellStyle name="Normal 6 3 2 3 3 4" xfId="4383"/>
    <cellStyle name="Normal 6 3 2 3 4" xfId="2108"/>
    <cellStyle name="Normal 6 3 2 3 4 2" xfId="2109"/>
    <cellStyle name="Normal 6 3 2 3 4 2 2" xfId="4384"/>
    <cellStyle name="Normal 6 3 2 3 4 3" xfId="4385"/>
    <cellStyle name="Normal 6 3 2 3 5" xfId="2110"/>
    <cellStyle name="Normal 6 3 2 3 5 2" xfId="4386"/>
    <cellStyle name="Normal 6 3 2 3 6" xfId="4387"/>
    <cellStyle name="Normal 6 3 2 4" xfId="2111"/>
    <cellStyle name="Normal 6 3 2 4 2" xfId="2112"/>
    <cellStyle name="Normal 6 3 2 4 2 2" xfId="2113"/>
    <cellStyle name="Normal 6 3 2 4 2 2 2" xfId="2114"/>
    <cellStyle name="Normal 6 3 2 4 2 2 2 2" xfId="4388"/>
    <cellStyle name="Normal 6 3 2 4 2 2 3" xfId="4389"/>
    <cellStyle name="Normal 6 3 2 4 2 3" xfId="2115"/>
    <cellStyle name="Normal 6 3 2 4 2 3 2" xfId="4390"/>
    <cellStyle name="Normal 6 3 2 4 2 4" xfId="4391"/>
    <cellStyle name="Normal 6 3 2 4 3" xfId="2116"/>
    <cellStyle name="Normal 6 3 2 4 3 2" xfId="2117"/>
    <cellStyle name="Normal 6 3 2 4 3 2 2" xfId="4392"/>
    <cellStyle name="Normal 6 3 2 4 3 3" xfId="4393"/>
    <cellStyle name="Normal 6 3 2 4 4" xfId="2118"/>
    <cellStyle name="Normal 6 3 2 4 4 2" xfId="4394"/>
    <cellStyle name="Normal 6 3 2 4 5" xfId="4395"/>
    <cellStyle name="Normal 6 3 2 5" xfId="2119"/>
    <cellStyle name="Normal 6 3 2 5 2" xfId="2120"/>
    <cellStyle name="Normal 6 3 2 5 2 2" xfId="2121"/>
    <cellStyle name="Normal 6 3 2 5 2 2 2" xfId="2122"/>
    <cellStyle name="Normal 6 3 2 5 2 2 2 2" xfId="4396"/>
    <cellStyle name="Normal 6 3 2 5 2 2 3" xfId="4397"/>
    <cellStyle name="Normal 6 3 2 5 2 3" xfId="2123"/>
    <cellStyle name="Normal 6 3 2 5 2 3 2" xfId="4398"/>
    <cellStyle name="Normal 6 3 2 5 2 4" xfId="4399"/>
    <cellStyle name="Normal 6 3 2 5 3" xfId="2124"/>
    <cellStyle name="Normal 6 3 2 5 3 2" xfId="2125"/>
    <cellStyle name="Normal 6 3 2 5 3 2 2" xfId="4400"/>
    <cellStyle name="Normal 6 3 2 5 3 3" xfId="4401"/>
    <cellStyle name="Normal 6 3 2 5 4" xfId="2126"/>
    <cellStyle name="Normal 6 3 2 5 4 2" xfId="4402"/>
    <cellStyle name="Normal 6 3 2 5 5" xfId="4403"/>
    <cellStyle name="Normal 6 3 2 6" xfId="2127"/>
    <cellStyle name="Normal 6 3 2 6 2" xfId="2128"/>
    <cellStyle name="Normal 6 3 2 6 2 2" xfId="2129"/>
    <cellStyle name="Normal 6 3 2 6 2 2 2" xfId="4404"/>
    <cellStyle name="Normal 6 3 2 6 2 3" xfId="4405"/>
    <cellStyle name="Normal 6 3 2 6 3" xfId="2130"/>
    <cellStyle name="Normal 6 3 2 6 3 2" xfId="4406"/>
    <cellStyle name="Normal 6 3 2 6 4" xfId="4407"/>
    <cellStyle name="Normal 6 3 2 7" xfId="2131"/>
    <cellStyle name="Normal 6 3 2 7 2" xfId="2132"/>
    <cellStyle name="Normal 6 3 2 7 2 2" xfId="2133"/>
    <cellStyle name="Normal 6 3 2 7 2 2 2" xfId="4408"/>
    <cellStyle name="Normal 6 3 2 7 2 3" xfId="4409"/>
    <cellStyle name="Normal 6 3 2 7 3" xfId="2134"/>
    <cellStyle name="Normal 6 3 2 7 3 2" xfId="4410"/>
    <cellStyle name="Normal 6 3 2 7 4" xfId="4411"/>
    <cellStyle name="Normal 6 3 2 8" xfId="2135"/>
    <cellStyle name="Normal 6 3 2 8 2" xfId="2136"/>
    <cellStyle name="Normal 6 3 2 8 2 2" xfId="4412"/>
    <cellStyle name="Normal 6 3 2 8 3" xfId="4413"/>
    <cellStyle name="Normal 6 3 2 9" xfId="2137"/>
    <cellStyle name="Normal 6 3 2 9 2" xfId="2138"/>
    <cellStyle name="Normal 6 3 2 9 2 2" xfId="4414"/>
    <cellStyle name="Normal 6 3 2 9 3" xfId="4415"/>
    <cellStyle name="Normal 6 3 3" xfId="2139"/>
    <cellStyle name="Normal 6 3 3 2" xfId="2140"/>
    <cellStyle name="Normal 6 3 3 2 2" xfId="2141"/>
    <cellStyle name="Normal 6 3 3 2 2 2" xfId="2142"/>
    <cellStyle name="Normal 6 3 3 2 2 2 2" xfId="2143"/>
    <cellStyle name="Normal 6 3 3 2 2 2 2 2" xfId="4416"/>
    <cellStyle name="Normal 6 3 3 2 2 2 3" xfId="4417"/>
    <cellStyle name="Normal 6 3 3 2 2 3" xfId="2144"/>
    <cellStyle name="Normal 6 3 3 2 2 3 2" xfId="4418"/>
    <cellStyle name="Normal 6 3 3 2 2 4" xfId="4419"/>
    <cellStyle name="Normal 6 3 3 2 3" xfId="2145"/>
    <cellStyle name="Normal 6 3 3 2 3 2" xfId="2146"/>
    <cellStyle name="Normal 6 3 3 2 3 2 2" xfId="4420"/>
    <cellStyle name="Normal 6 3 3 2 3 3" xfId="4421"/>
    <cellStyle name="Normal 6 3 3 2 4" xfId="2147"/>
    <cellStyle name="Normal 6 3 3 2 4 2" xfId="4422"/>
    <cellStyle name="Normal 6 3 3 2 5" xfId="4423"/>
    <cellStyle name="Normal 6 3 3 3" xfId="2148"/>
    <cellStyle name="Normal 6 3 3 3 2" xfId="2149"/>
    <cellStyle name="Normal 6 3 3 3 2 2" xfId="2150"/>
    <cellStyle name="Normal 6 3 3 3 2 2 2" xfId="4424"/>
    <cellStyle name="Normal 6 3 3 3 2 3" xfId="4425"/>
    <cellStyle name="Normal 6 3 3 3 3" xfId="2151"/>
    <cellStyle name="Normal 6 3 3 3 3 2" xfId="4426"/>
    <cellStyle name="Normal 6 3 3 3 4" xfId="4427"/>
    <cellStyle name="Normal 6 3 3 4" xfId="2152"/>
    <cellStyle name="Normal 6 3 3 4 2" xfId="2153"/>
    <cellStyle name="Normal 6 3 3 4 2 2" xfId="4428"/>
    <cellStyle name="Normal 6 3 3 4 3" xfId="4429"/>
    <cellStyle name="Normal 6 3 3 5" xfId="2154"/>
    <cellStyle name="Normal 6 3 3 5 2" xfId="4430"/>
    <cellStyle name="Normal 6 3 3 6" xfId="4431"/>
    <cellStyle name="Normal 6 3 4" xfId="2155"/>
    <cellStyle name="Normal 6 3 4 2" xfId="2156"/>
    <cellStyle name="Normal 6 3 4 2 2" xfId="2157"/>
    <cellStyle name="Normal 6 3 4 2 2 2" xfId="2158"/>
    <cellStyle name="Normal 6 3 4 2 2 2 2" xfId="2159"/>
    <cellStyle name="Normal 6 3 4 2 2 2 2 2" xfId="4432"/>
    <cellStyle name="Normal 6 3 4 2 2 2 3" xfId="4433"/>
    <cellStyle name="Normal 6 3 4 2 2 3" xfId="2160"/>
    <cellStyle name="Normal 6 3 4 2 2 3 2" xfId="4434"/>
    <cellStyle name="Normal 6 3 4 2 2 4" xfId="4435"/>
    <cellStyle name="Normal 6 3 4 2 3" xfId="2161"/>
    <cellStyle name="Normal 6 3 4 2 3 2" xfId="2162"/>
    <cellStyle name="Normal 6 3 4 2 3 2 2" xfId="4436"/>
    <cellStyle name="Normal 6 3 4 2 3 3" xfId="4437"/>
    <cellStyle name="Normal 6 3 4 2 4" xfId="2163"/>
    <cellStyle name="Normal 6 3 4 2 4 2" xfId="4438"/>
    <cellStyle name="Normal 6 3 4 2 5" xfId="4439"/>
    <cellStyle name="Normal 6 3 4 3" xfId="2164"/>
    <cellStyle name="Normal 6 3 4 3 2" xfId="2165"/>
    <cellStyle name="Normal 6 3 4 3 2 2" xfId="2166"/>
    <cellStyle name="Normal 6 3 4 3 2 2 2" xfId="4440"/>
    <cellStyle name="Normal 6 3 4 3 2 3" xfId="4441"/>
    <cellStyle name="Normal 6 3 4 3 3" xfId="2167"/>
    <cellStyle name="Normal 6 3 4 3 3 2" xfId="4442"/>
    <cellStyle name="Normal 6 3 4 3 4" xfId="4443"/>
    <cellStyle name="Normal 6 3 4 4" xfId="2168"/>
    <cellStyle name="Normal 6 3 4 4 2" xfId="2169"/>
    <cellStyle name="Normal 6 3 4 4 2 2" xfId="4444"/>
    <cellStyle name="Normal 6 3 4 4 3" xfId="4445"/>
    <cellStyle name="Normal 6 3 4 5" xfId="2170"/>
    <cellStyle name="Normal 6 3 4 5 2" xfId="4446"/>
    <cellStyle name="Normal 6 3 4 6" xfId="4447"/>
    <cellStyle name="Normal 6 3 5" xfId="2171"/>
    <cellStyle name="Normal 6 3 5 2" xfId="2172"/>
    <cellStyle name="Normal 6 3 5 2 2" xfId="2173"/>
    <cellStyle name="Normal 6 3 5 2 2 2" xfId="2174"/>
    <cellStyle name="Normal 6 3 5 2 2 2 2" xfId="4448"/>
    <cellStyle name="Normal 6 3 5 2 2 3" xfId="4449"/>
    <cellStyle name="Normal 6 3 5 2 3" xfId="2175"/>
    <cellStyle name="Normal 6 3 5 2 3 2" xfId="4450"/>
    <cellStyle name="Normal 6 3 5 2 4" xfId="4451"/>
    <cellStyle name="Normal 6 3 5 3" xfId="2176"/>
    <cellStyle name="Normal 6 3 5 3 2" xfId="2177"/>
    <cellStyle name="Normal 6 3 5 3 2 2" xfId="4452"/>
    <cellStyle name="Normal 6 3 5 3 3" xfId="4453"/>
    <cellStyle name="Normal 6 3 5 4" xfId="2178"/>
    <cellStyle name="Normal 6 3 5 4 2" xfId="4454"/>
    <cellStyle name="Normal 6 3 5 5" xfId="4455"/>
    <cellStyle name="Normal 6 3 6" xfId="2179"/>
    <cellStyle name="Normal 6 3 6 2" xfId="2180"/>
    <cellStyle name="Normal 6 3 6 2 2" xfId="2181"/>
    <cellStyle name="Normal 6 3 6 2 2 2" xfId="2182"/>
    <cellStyle name="Normal 6 3 6 2 2 2 2" xfId="4456"/>
    <cellStyle name="Normal 6 3 6 2 2 3" xfId="4457"/>
    <cellStyle name="Normal 6 3 6 2 3" xfId="2183"/>
    <cellStyle name="Normal 6 3 6 2 3 2" xfId="4458"/>
    <cellStyle name="Normal 6 3 6 2 4" xfId="4459"/>
    <cellStyle name="Normal 6 3 6 3" xfId="2184"/>
    <cellStyle name="Normal 6 3 6 3 2" xfId="2185"/>
    <cellStyle name="Normal 6 3 6 3 2 2" xfId="4460"/>
    <cellStyle name="Normal 6 3 6 3 3" xfId="4461"/>
    <cellStyle name="Normal 6 3 6 4" xfId="2186"/>
    <cellStyle name="Normal 6 3 6 4 2" xfId="4462"/>
    <cellStyle name="Normal 6 3 6 5" xfId="4463"/>
    <cellStyle name="Normal 6 3 7" xfId="2187"/>
    <cellStyle name="Normal 6 3 7 2" xfId="2188"/>
    <cellStyle name="Normal 6 3 7 2 2" xfId="2189"/>
    <cellStyle name="Normal 6 3 7 2 2 2" xfId="4464"/>
    <cellStyle name="Normal 6 3 7 2 3" xfId="4465"/>
    <cellStyle name="Normal 6 3 7 3" xfId="2190"/>
    <cellStyle name="Normal 6 3 7 3 2" xfId="4466"/>
    <cellStyle name="Normal 6 3 7 4" xfId="4467"/>
    <cellStyle name="Normal 6 3 8" xfId="2191"/>
    <cellStyle name="Normal 6 3 8 2" xfId="2192"/>
    <cellStyle name="Normal 6 3 8 2 2" xfId="2193"/>
    <cellStyle name="Normal 6 3 8 2 2 2" xfId="4468"/>
    <cellStyle name="Normal 6 3 8 2 3" xfId="4469"/>
    <cellStyle name="Normal 6 3 8 3" xfId="2194"/>
    <cellStyle name="Normal 6 3 8 3 2" xfId="4470"/>
    <cellStyle name="Normal 6 3 8 4" xfId="4471"/>
    <cellStyle name="Normal 6 3 9" xfId="2195"/>
    <cellStyle name="Normal 6 3 9 2" xfId="2196"/>
    <cellStyle name="Normal 6 3 9 2 2" xfId="4472"/>
    <cellStyle name="Normal 6 3 9 3" xfId="4473"/>
    <cellStyle name="Normal 6 4" xfId="2197"/>
    <cellStyle name="Normal 6 4 10" xfId="2198"/>
    <cellStyle name="Normal 6 4 10 2" xfId="4474"/>
    <cellStyle name="Normal 6 4 11" xfId="4475"/>
    <cellStyle name="Normal 6 4 2" xfId="2199"/>
    <cellStyle name="Normal 6 4 2 2" xfId="2200"/>
    <cellStyle name="Normal 6 4 2 2 2" xfId="2201"/>
    <cellStyle name="Normal 6 4 2 2 2 2" xfId="2202"/>
    <cellStyle name="Normal 6 4 2 2 2 2 2" xfId="2203"/>
    <cellStyle name="Normal 6 4 2 2 2 2 2 2" xfId="4476"/>
    <cellStyle name="Normal 6 4 2 2 2 2 3" xfId="4477"/>
    <cellStyle name="Normal 6 4 2 2 2 3" xfId="2204"/>
    <cellStyle name="Normal 6 4 2 2 2 3 2" xfId="4478"/>
    <cellStyle name="Normal 6 4 2 2 2 4" xfId="4479"/>
    <cellStyle name="Normal 6 4 2 2 3" xfId="2205"/>
    <cellStyle name="Normal 6 4 2 2 3 2" xfId="2206"/>
    <cellStyle name="Normal 6 4 2 2 3 2 2" xfId="4480"/>
    <cellStyle name="Normal 6 4 2 2 3 3" xfId="4481"/>
    <cellStyle name="Normal 6 4 2 2 4" xfId="2207"/>
    <cellStyle name="Normal 6 4 2 2 4 2" xfId="4482"/>
    <cellStyle name="Normal 6 4 2 2 5" xfId="4483"/>
    <cellStyle name="Normal 6 4 2 3" xfId="2208"/>
    <cellStyle name="Normal 6 4 2 3 2" xfId="2209"/>
    <cellStyle name="Normal 6 4 2 3 2 2" xfId="2210"/>
    <cellStyle name="Normal 6 4 2 3 2 2 2" xfId="4484"/>
    <cellStyle name="Normal 6 4 2 3 2 3" xfId="4485"/>
    <cellStyle name="Normal 6 4 2 3 3" xfId="2211"/>
    <cellStyle name="Normal 6 4 2 3 3 2" xfId="4486"/>
    <cellStyle name="Normal 6 4 2 3 4" xfId="4487"/>
    <cellStyle name="Normal 6 4 2 4" xfId="2212"/>
    <cellStyle name="Normal 6 4 2 4 2" xfId="2213"/>
    <cellStyle name="Normal 6 4 2 4 2 2" xfId="4488"/>
    <cellStyle name="Normal 6 4 2 4 3" xfId="4489"/>
    <cellStyle name="Normal 6 4 2 5" xfId="2214"/>
    <cellStyle name="Normal 6 4 2 5 2" xfId="4490"/>
    <cellStyle name="Normal 6 4 2 6" xfId="4491"/>
    <cellStyle name="Normal 6 4 3" xfId="2215"/>
    <cellStyle name="Normal 6 4 3 2" xfId="2216"/>
    <cellStyle name="Normal 6 4 3 2 2" xfId="2217"/>
    <cellStyle name="Normal 6 4 3 2 2 2" xfId="2218"/>
    <cellStyle name="Normal 6 4 3 2 2 2 2" xfId="2219"/>
    <cellStyle name="Normal 6 4 3 2 2 2 2 2" xfId="4492"/>
    <cellStyle name="Normal 6 4 3 2 2 2 3" xfId="4493"/>
    <cellStyle name="Normal 6 4 3 2 2 3" xfId="2220"/>
    <cellStyle name="Normal 6 4 3 2 2 3 2" xfId="4494"/>
    <cellStyle name="Normal 6 4 3 2 2 4" xfId="4495"/>
    <cellStyle name="Normal 6 4 3 2 3" xfId="2221"/>
    <cellStyle name="Normal 6 4 3 2 3 2" xfId="2222"/>
    <cellStyle name="Normal 6 4 3 2 3 2 2" xfId="4496"/>
    <cellStyle name="Normal 6 4 3 2 3 3" xfId="4497"/>
    <cellStyle name="Normal 6 4 3 2 4" xfId="2223"/>
    <cellStyle name="Normal 6 4 3 2 4 2" xfId="4498"/>
    <cellStyle name="Normal 6 4 3 2 5" xfId="4499"/>
    <cellStyle name="Normal 6 4 3 3" xfId="2224"/>
    <cellStyle name="Normal 6 4 3 3 2" xfId="2225"/>
    <cellStyle name="Normal 6 4 3 3 2 2" xfId="2226"/>
    <cellStyle name="Normal 6 4 3 3 2 2 2" xfId="4500"/>
    <cellStyle name="Normal 6 4 3 3 2 3" xfId="4501"/>
    <cellStyle name="Normal 6 4 3 3 3" xfId="2227"/>
    <cellStyle name="Normal 6 4 3 3 3 2" xfId="4502"/>
    <cellStyle name="Normal 6 4 3 3 4" xfId="4503"/>
    <cellStyle name="Normal 6 4 3 4" xfId="2228"/>
    <cellStyle name="Normal 6 4 3 4 2" xfId="2229"/>
    <cellStyle name="Normal 6 4 3 4 2 2" xfId="4504"/>
    <cellStyle name="Normal 6 4 3 4 3" xfId="4505"/>
    <cellStyle name="Normal 6 4 3 5" xfId="2230"/>
    <cellStyle name="Normal 6 4 3 5 2" xfId="4506"/>
    <cellStyle name="Normal 6 4 3 6" xfId="4507"/>
    <cellStyle name="Normal 6 4 4" xfId="2231"/>
    <cellStyle name="Normal 6 4 4 2" xfId="2232"/>
    <cellStyle name="Normal 6 4 4 2 2" xfId="2233"/>
    <cellStyle name="Normal 6 4 4 2 2 2" xfId="2234"/>
    <cellStyle name="Normal 6 4 4 2 2 2 2" xfId="4508"/>
    <cellStyle name="Normal 6 4 4 2 2 3" xfId="4509"/>
    <cellStyle name="Normal 6 4 4 2 3" xfId="2235"/>
    <cellStyle name="Normal 6 4 4 2 3 2" xfId="4510"/>
    <cellStyle name="Normal 6 4 4 2 4" xfId="4511"/>
    <cellStyle name="Normal 6 4 4 3" xfId="2236"/>
    <cellStyle name="Normal 6 4 4 3 2" xfId="2237"/>
    <cellStyle name="Normal 6 4 4 3 2 2" xfId="4512"/>
    <cellStyle name="Normal 6 4 4 3 3" xfId="4513"/>
    <cellStyle name="Normal 6 4 4 4" xfId="2238"/>
    <cellStyle name="Normal 6 4 4 4 2" xfId="4514"/>
    <cellStyle name="Normal 6 4 4 5" xfId="4515"/>
    <cellStyle name="Normal 6 4 5" xfId="2239"/>
    <cellStyle name="Normal 6 4 5 2" xfId="2240"/>
    <cellStyle name="Normal 6 4 5 2 2" xfId="2241"/>
    <cellStyle name="Normal 6 4 5 2 2 2" xfId="2242"/>
    <cellStyle name="Normal 6 4 5 2 2 2 2" xfId="4516"/>
    <cellStyle name="Normal 6 4 5 2 2 3" xfId="4517"/>
    <cellStyle name="Normal 6 4 5 2 3" xfId="2243"/>
    <cellStyle name="Normal 6 4 5 2 3 2" xfId="4518"/>
    <cellStyle name="Normal 6 4 5 2 4" xfId="4519"/>
    <cellStyle name="Normal 6 4 5 3" xfId="2244"/>
    <cellStyle name="Normal 6 4 5 3 2" xfId="2245"/>
    <cellStyle name="Normal 6 4 5 3 2 2" xfId="4520"/>
    <cellStyle name="Normal 6 4 5 3 3" xfId="4521"/>
    <cellStyle name="Normal 6 4 5 4" xfId="2246"/>
    <cellStyle name="Normal 6 4 5 4 2" xfId="4522"/>
    <cellStyle name="Normal 6 4 5 5" xfId="4523"/>
    <cellStyle name="Normal 6 4 6" xfId="2247"/>
    <cellStyle name="Normal 6 4 6 2" xfId="2248"/>
    <cellStyle name="Normal 6 4 6 2 2" xfId="2249"/>
    <cellStyle name="Normal 6 4 6 2 2 2" xfId="4524"/>
    <cellStyle name="Normal 6 4 6 2 3" xfId="4525"/>
    <cellStyle name="Normal 6 4 6 3" xfId="2250"/>
    <cellStyle name="Normal 6 4 6 3 2" xfId="4526"/>
    <cellStyle name="Normal 6 4 6 4" xfId="4527"/>
    <cellStyle name="Normal 6 4 7" xfId="2251"/>
    <cellStyle name="Normal 6 4 7 2" xfId="2252"/>
    <cellStyle name="Normal 6 4 7 2 2" xfId="2253"/>
    <cellStyle name="Normal 6 4 7 2 2 2" xfId="4528"/>
    <cellStyle name="Normal 6 4 7 2 3" xfId="4529"/>
    <cellStyle name="Normal 6 4 7 3" xfId="2254"/>
    <cellStyle name="Normal 6 4 7 3 2" xfId="4530"/>
    <cellStyle name="Normal 6 4 7 4" xfId="4531"/>
    <cellStyle name="Normal 6 4 8" xfId="2255"/>
    <cellStyle name="Normal 6 4 8 2" xfId="2256"/>
    <cellStyle name="Normal 6 4 8 2 2" xfId="4532"/>
    <cellStyle name="Normal 6 4 8 3" xfId="4533"/>
    <cellStyle name="Normal 6 4 9" xfId="2257"/>
    <cellStyle name="Normal 6 4 9 2" xfId="2258"/>
    <cellStyle name="Normal 6 4 9 2 2" xfId="4534"/>
    <cellStyle name="Normal 6 4 9 3" xfId="4535"/>
    <cellStyle name="Normal 6 5" xfId="273"/>
    <cellStyle name="Normal 6 5 2" xfId="2259"/>
    <cellStyle name="Normal 6 5 2 2" xfId="2260"/>
    <cellStyle name="Normal 6 5 2 2 2" xfId="2261"/>
    <cellStyle name="Normal 6 5 2 2 2 2" xfId="2262"/>
    <cellStyle name="Normal 6 5 2 2 2 2 2" xfId="2263"/>
    <cellStyle name="Normal 6 5 2 2 2 2 2 2" xfId="4536"/>
    <cellStyle name="Normal 6 5 2 2 2 2 3" xfId="4537"/>
    <cellStyle name="Normal 6 5 2 2 2 3" xfId="2264"/>
    <cellStyle name="Normal 6 5 2 2 2 3 2" xfId="4538"/>
    <cellStyle name="Normal 6 5 2 2 2 4" xfId="4539"/>
    <cellStyle name="Normal 6 5 2 2 3" xfId="2265"/>
    <cellStyle name="Normal 6 5 2 2 3 2" xfId="2266"/>
    <cellStyle name="Normal 6 5 2 2 3 2 2" xfId="4540"/>
    <cellStyle name="Normal 6 5 2 2 3 3" xfId="4541"/>
    <cellStyle name="Normal 6 5 2 2 4" xfId="2267"/>
    <cellStyle name="Normal 6 5 2 2 4 2" xfId="4542"/>
    <cellStyle name="Normal 6 5 2 2 5" xfId="4543"/>
    <cellStyle name="Normal 6 5 2 3" xfId="2268"/>
    <cellStyle name="Normal 6 5 2 3 2" xfId="2269"/>
    <cellStyle name="Normal 6 5 2 3 2 2" xfId="2270"/>
    <cellStyle name="Normal 6 5 2 3 2 2 2" xfId="4544"/>
    <cellStyle name="Normal 6 5 2 3 2 3" xfId="4545"/>
    <cellStyle name="Normal 6 5 2 3 3" xfId="2271"/>
    <cellStyle name="Normal 6 5 2 3 3 2" xfId="4546"/>
    <cellStyle name="Normal 6 5 2 3 4" xfId="4547"/>
    <cellStyle name="Normal 6 5 2 4" xfId="2272"/>
    <cellStyle name="Normal 6 5 2 4 2" xfId="2273"/>
    <cellStyle name="Normal 6 5 2 4 2 2" xfId="4548"/>
    <cellStyle name="Normal 6 5 2 4 3" xfId="4549"/>
    <cellStyle name="Normal 6 5 2 5" xfId="2274"/>
    <cellStyle name="Normal 6 5 2 5 2" xfId="4550"/>
    <cellStyle name="Normal 6 5 2 6" xfId="4551"/>
    <cellStyle name="Normal 6 5 3" xfId="2275"/>
    <cellStyle name="Normal 6 5 3 2" xfId="2276"/>
    <cellStyle name="Normal 6 5 3 2 2" xfId="2277"/>
    <cellStyle name="Normal 6 5 3 2 2 2" xfId="2278"/>
    <cellStyle name="Normal 6 5 3 2 2 2 2" xfId="4552"/>
    <cellStyle name="Normal 6 5 3 2 2 3" xfId="4553"/>
    <cellStyle name="Normal 6 5 3 2 3" xfId="2279"/>
    <cellStyle name="Normal 6 5 3 2 3 2" xfId="4554"/>
    <cellStyle name="Normal 6 5 3 2 4" xfId="4555"/>
    <cellStyle name="Normal 6 5 3 3" xfId="2280"/>
    <cellStyle name="Normal 6 5 3 3 2" xfId="2281"/>
    <cellStyle name="Normal 6 5 3 3 2 2" xfId="4556"/>
    <cellStyle name="Normal 6 5 3 3 3" xfId="4557"/>
    <cellStyle name="Normal 6 5 3 4" xfId="2282"/>
    <cellStyle name="Normal 6 5 3 4 2" xfId="4558"/>
    <cellStyle name="Normal 6 5 3 5" xfId="4559"/>
    <cellStyle name="Normal 6 5 4" xfId="2283"/>
    <cellStyle name="Normal 6 5 4 2" xfId="2284"/>
    <cellStyle name="Normal 6 5 4 2 2" xfId="2285"/>
    <cellStyle name="Normal 6 5 4 2 2 2" xfId="4560"/>
    <cellStyle name="Normal 6 5 4 2 3" xfId="4561"/>
    <cellStyle name="Normal 6 5 4 3" xfId="2286"/>
    <cellStyle name="Normal 6 5 4 3 2" xfId="4562"/>
    <cellStyle name="Normal 6 5 4 4" xfId="4563"/>
    <cellStyle name="Normal 6 5 5" xfId="2287"/>
    <cellStyle name="Normal 6 5 5 2" xfId="2288"/>
    <cellStyle name="Normal 6 5 5 2 2" xfId="4564"/>
    <cellStyle name="Normal 6 5 5 3" xfId="4565"/>
    <cellStyle name="Normal 6 5 6" xfId="2289"/>
    <cellStyle name="Normal 6 5 6 2" xfId="4566"/>
    <cellStyle name="Normal 6 6" xfId="274"/>
    <cellStyle name="Normal 6 6 2" xfId="2290"/>
    <cellStyle name="Normal 6 6 2 2" xfId="2291"/>
    <cellStyle name="Normal 6 6 2 2 2" xfId="2292"/>
    <cellStyle name="Normal 6 6 2 2 2 2" xfId="2293"/>
    <cellStyle name="Normal 6 6 2 2 2 2 2" xfId="4567"/>
    <cellStyle name="Normal 6 6 2 2 2 3" xfId="4568"/>
    <cellStyle name="Normal 6 6 2 2 3" xfId="2294"/>
    <cellStyle name="Normal 6 6 2 2 3 2" xfId="4569"/>
    <cellStyle name="Normal 6 6 2 2 4" xfId="4570"/>
    <cellStyle name="Normal 6 6 2 3" xfId="2295"/>
    <cellStyle name="Normal 6 6 2 3 2" xfId="2296"/>
    <cellStyle name="Normal 6 6 2 3 2 2" xfId="4571"/>
    <cellStyle name="Normal 6 6 2 3 3" xfId="4572"/>
    <cellStyle name="Normal 6 6 2 4" xfId="2297"/>
    <cellStyle name="Normal 6 6 2 4 2" xfId="4573"/>
    <cellStyle name="Normal 6 6 2 5" xfId="4574"/>
    <cellStyle name="Normal 6 6 3" xfId="2298"/>
    <cellStyle name="Normal 6 6 3 2" xfId="2299"/>
    <cellStyle name="Normal 6 6 3 2 2" xfId="2300"/>
    <cellStyle name="Normal 6 6 3 2 2 2" xfId="4575"/>
    <cellStyle name="Normal 6 6 3 2 3" xfId="4576"/>
    <cellStyle name="Normal 6 6 3 3" xfId="2301"/>
    <cellStyle name="Normal 6 6 3 3 2" xfId="4577"/>
    <cellStyle name="Normal 6 6 3 4" xfId="4578"/>
    <cellStyle name="Normal 6 6 4" xfId="2302"/>
    <cellStyle name="Normal 6 6 4 2" xfId="2303"/>
    <cellStyle name="Normal 6 6 4 2 2" xfId="4579"/>
    <cellStyle name="Normal 6 6 4 3" xfId="4580"/>
    <cellStyle name="Normal 6 6 5" xfId="2304"/>
    <cellStyle name="Normal 6 6 5 2" xfId="4581"/>
    <cellStyle name="Normal 6 7" xfId="2305"/>
    <cellStyle name="Normal 6 7 2" xfId="2306"/>
    <cellStyle name="Normal 6 7 2 2" xfId="2307"/>
    <cellStyle name="Normal 6 7 2 2 2" xfId="2308"/>
    <cellStyle name="Normal 6 7 2 2 2 2" xfId="2309"/>
    <cellStyle name="Normal 6 7 2 2 2 2 2" xfId="4582"/>
    <cellStyle name="Normal 6 7 2 2 2 3" xfId="4583"/>
    <cellStyle name="Normal 6 7 2 2 3" xfId="2310"/>
    <cellStyle name="Normal 6 7 2 2 3 2" xfId="4584"/>
    <cellStyle name="Normal 6 7 2 2 4" xfId="4585"/>
    <cellStyle name="Normal 6 7 2 3" xfId="2311"/>
    <cellStyle name="Normal 6 7 2 3 2" xfId="2312"/>
    <cellStyle name="Normal 6 7 2 3 2 2" xfId="4586"/>
    <cellStyle name="Normal 6 7 2 3 3" xfId="4587"/>
    <cellStyle name="Normal 6 7 2 4" xfId="2313"/>
    <cellStyle name="Normal 6 7 2 4 2" xfId="4588"/>
    <cellStyle name="Normal 6 7 2 5" xfId="4589"/>
    <cellStyle name="Normal 6 7 3" xfId="2314"/>
    <cellStyle name="Normal 6 7 3 2" xfId="2315"/>
    <cellStyle name="Normal 6 7 3 2 2" xfId="2316"/>
    <cellStyle name="Normal 6 7 3 2 2 2" xfId="4590"/>
    <cellStyle name="Normal 6 7 3 2 3" xfId="4591"/>
    <cellStyle name="Normal 6 7 3 3" xfId="2317"/>
    <cellStyle name="Normal 6 7 3 3 2" xfId="4592"/>
    <cellStyle name="Normal 6 7 3 4" xfId="4593"/>
    <cellStyle name="Normal 6 7 4" xfId="2318"/>
    <cellStyle name="Normal 6 7 4 2" xfId="2319"/>
    <cellStyle name="Normal 6 7 4 2 2" xfId="4594"/>
    <cellStyle name="Normal 6 7 4 3" xfId="4595"/>
    <cellStyle name="Normal 6 7 5" xfId="2320"/>
    <cellStyle name="Normal 6 7 5 2" xfId="4596"/>
    <cellStyle name="Normal 6 7 6" xfId="4597"/>
    <cellStyle name="Normal 6 8" xfId="2321"/>
    <cellStyle name="Normal 6 8 2" xfId="2322"/>
    <cellStyle name="Normal 6 8 2 2" xfId="2323"/>
    <cellStyle name="Normal 6 8 2 2 2" xfId="2324"/>
    <cellStyle name="Normal 6 8 2 2 2 2" xfId="4598"/>
    <cellStyle name="Normal 6 8 2 2 3" xfId="4599"/>
    <cellStyle name="Normal 6 8 2 3" xfId="2325"/>
    <cellStyle name="Normal 6 8 2 3 2" xfId="4600"/>
    <cellStyle name="Normal 6 8 2 4" xfId="4601"/>
    <cellStyle name="Normal 6 8 3" xfId="2326"/>
    <cellStyle name="Normal 6 8 3 2" xfId="2327"/>
    <cellStyle name="Normal 6 8 3 2 2" xfId="4602"/>
    <cellStyle name="Normal 6 8 3 3" xfId="4603"/>
    <cellStyle name="Normal 6 8 4" xfId="2328"/>
    <cellStyle name="Normal 6 8 4 2" xfId="4604"/>
    <cellStyle name="Normal 6 8 5" xfId="4605"/>
    <cellStyle name="Normal 6 9" xfId="2329"/>
    <cellStyle name="Normal 6 9 2" xfId="2330"/>
    <cellStyle name="Normal 6 9 2 2" xfId="2331"/>
    <cellStyle name="Normal 6 9 2 2 2" xfId="2332"/>
    <cellStyle name="Normal 6 9 2 2 2 2" xfId="4606"/>
    <cellStyle name="Normal 6 9 2 2 3" xfId="4607"/>
    <cellStyle name="Normal 6 9 2 3" xfId="2333"/>
    <cellStyle name="Normal 6 9 2 3 2" xfId="4608"/>
    <cellStyle name="Normal 6 9 2 4" xfId="4609"/>
    <cellStyle name="Normal 6 9 3" xfId="2334"/>
    <cellStyle name="Normal 6 9 3 2" xfId="2335"/>
    <cellStyle name="Normal 6 9 3 2 2" xfId="4610"/>
    <cellStyle name="Normal 6 9 3 3" xfId="4611"/>
    <cellStyle name="Normal 6 9 4" xfId="2336"/>
    <cellStyle name="Normal 6 9 4 2" xfId="4612"/>
    <cellStyle name="Normal 6 9 5" xfId="4613"/>
    <cellStyle name="Normal 6_Book1" xfId="275"/>
    <cellStyle name="Normal 7" xfId="31"/>
    <cellStyle name="Normal 7 10" xfId="2337"/>
    <cellStyle name="Normal 7 10 2" xfId="2338"/>
    <cellStyle name="Normal 7 10 2 2" xfId="2339"/>
    <cellStyle name="Normal 7 10 2 2 2" xfId="4614"/>
    <cellStyle name="Normal 7 10 2 3" xfId="4615"/>
    <cellStyle name="Normal 7 10 3" xfId="2340"/>
    <cellStyle name="Normal 7 10 3 2" xfId="4616"/>
    <cellStyle name="Normal 7 10 4" xfId="4617"/>
    <cellStyle name="Normal 7 11" xfId="2341"/>
    <cellStyle name="Normal 7 11 2" xfId="2342"/>
    <cellStyle name="Normal 7 11 2 2" xfId="4618"/>
    <cellStyle name="Normal 7 11 3" xfId="4619"/>
    <cellStyle name="Normal 7 12" xfId="2343"/>
    <cellStyle name="Normal 7 12 2" xfId="2344"/>
    <cellStyle name="Normal 7 12 2 2" xfId="4620"/>
    <cellStyle name="Normal 7 12 3" xfId="4621"/>
    <cellStyle name="Normal 7 13" xfId="2345"/>
    <cellStyle name="Normal 7 13 2" xfId="4622"/>
    <cellStyle name="Normal 7 2" xfId="521"/>
    <cellStyle name="Normal 7 2 10" xfId="2346"/>
    <cellStyle name="Normal 7 2 10 2" xfId="2347"/>
    <cellStyle name="Normal 7 2 10 2 2" xfId="4623"/>
    <cellStyle name="Normal 7 2 10 3" xfId="4624"/>
    <cellStyle name="Normal 7 2 11" xfId="2348"/>
    <cellStyle name="Normal 7 2 11 2" xfId="4625"/>
    <cellStyle name="Normal 7 2 2" xfId="2349"/>
    <cellStyle name="Normal 7 2 2 10" xfId="2350"/>
    <cellStyle name="Normal 7 2 2 10 2" xfId="4626"/>
    <cellStyle name="Normal 7 2 2 11" xfId="4627"/>
    <cellStyle name="Normal 7 2 2 2" xfId="2351"/>
    <cellStyle name="Normal 7 2 2 2 2" xfId="2352"/>
    <cellStyle name="Normal 7 2 2 2 2 2" xfId="2353"/>
    <cellStyle name="Normal 7 2 2 2 2 2 2" xfId="2354"/>
    <cellStyle name="Normal 7 2 2 2 2 2 2 2" xfId="2355"/>
    <cellStyle name="Normal 7 2 2 2 2 2 2 2 2" xfId="4628"/>
    <cellStyle name="Normal 7 2 2 2 2 2 2 3" xfId="4629"/>
    <cellStyle name="Normal 7 2 2 2 2 2 3" xfId="2356"/>
    <cellStyle name="Normal 7 2 2 2 2 2 3 2" xfId="4630"/>
    <cellStyle name="Normal 7 2 2 2 2 2 4" xfId="4631"/>
    <cellStyle name="Normal 7 2 2 2 2 3" xfId="2357"/>
    <cellStyle name="Normal 7 2 2 2 2 3 2" xfId="2358"/>
    <cellStyle name="Normal 7 2 2 2 2 3 2 2" xfId="4632"/>
    <cellStyle name="Normal 7 2 2 2 2 3 3" xfId="4633"/>
    <cellStyle name="Normal 7 2 2 2 2 4" xfId="2359"/>
    <cellStyle name="Normal 7 2 2 2 2 4 2" xfId="4634"/>
    <cellStyle name="Normal 7 2 2 2 2 5" xfId="4635"/>
    <cellStyle name="Normal 7 2 2 2 3" xfId="2360"/>
    <cellStyle name="Normal 7 2 2 2 3 2" xfId="2361"/>
    <cellStyle name="Normal 7 2 2 2 3 2 2" xfId="2362"/>
    <cellStyle name="Normal 7 2 2 2 3 2 2 2" xfId="4636"/>
    <cellStyle name="Normal 7 2 2 2 3 2 3" xfId="4637"/>
    <cellStyle name="Normal 7 2 2 2 3 3" xfId="2363"/>
    <cellStyle name="Normal 7 2 2 2 3 3 2" xfId="4638"/>
    <cellStyle name="Normal 7 2 2 2 3 4" xfId="4639"/>
    <cellStyle name="Normal 7 2 2 2 4" xfId="2364"/>
    <cellStyle name="Normal 7 2 2 2 4 2" xfId="2365"/>
    <cellStyle name="Normal 7 2 2 2 4 2 2" xfId="4640"/>
    <cellStyle name="Normal 7 2 2 2 4 3" xfId="4641"/>
    <cellStyle name="Normal 7 2 2 2 5" xfId="2366"/>
    <cellStyle name="Normal 7 2 2 2 5 2" xfId="4642"/>
    <cellStyle name="Normal 7 2 2 2 6" xfId="4643"/>
    <cellStyle name="Normal 7 2 2 3" xfId="2367"/>
    <cellStyle name="Normal 7 2 2 3 2" xfId="2368"/>
    <cellStyle name="Normal 7 2 2 3 2 2" xfId="2369"/>
    <cellStyle name="Normal 7 2 2 3 2 2 2" xfId="2370"/>
    <cellStyle name="Normal 7 2 2 3 2 2 2 2" xfId="2371"/>
    <cellStyle name="Normal 7 2 2 3 2 2 2 2 2" xfId="4644"/>
    <cellStyle name="Normal 7 2 2 3 2 2 2 3" xfId="4645"/>
    <cellStyle name="Normal 7 2 2 3 2 2 3" xfId="2372"/>
    <cellStyle name="Normal 7 2 2 3 2 2 3 2" xfId="4646"/>
    <cellStyle name="Normal 7 2 2 3 2 2 4" xfId="4647"/>
    <cellStyle name="Normal 7 2 2 3 2 3" xfId="2373"/>
    <cellStyle name="Normal 7 2 2 3 2 3 2" xfId="2374"/>
    <cellStyle name="Normal 7 2 2 3 2 3 2 2" xfId="4648"/>
    <cellStyle name="Normal 7 2 2 3 2 3 3" xfId="4649"/>
    <cellStyle name="Normal 7 2 2 3 2 4" xfId="2375"/>
    <cellStyle name="Normal 7 2 2 3 2 4 2" xfId="4650"/>
    <cellStyle name="Normal 7 2 2 3 2 5" xfId="4651"/>
    <cellStyle name="Normal 7 2 2 3 3" xfId="2376"/>
    <cellStyle name="Normal 7 2 2 3 3 2" xfId="2377"/>
    <cellStyle name="Normal 7 2 2 3 3 2 2" xfId="2378"/>
    <cellStyle name="Normal 7 2 2 3 3 2 2 2" xfId="4652"/>
    <cellStyle name="Normal 7 2 2 3 3 2 3" xfId="4653"/>
    <cellStyle name="Normal 7 2 2 3 3 3" xfId="2379"/>
    <cellStyle name="Normal 7 2 2 3 3 3 2" xfId="4654"/>
    <cellStyle name="Normal 7 2 2 3 3 4" xfId="4655"/>
    <cellStyle name="Normal 7 2 2 3 4" xfId="2380"/>
    <cellStyle name="Normal 7 2 2 3 4 2" xfId="2381"/>
    <cellStyle name="Normal 7 2 2 3 4 2 2" xfId="4656"/>
    <cellStyle name="Normal 7 2 2 3 4 3" xfId="4657"/>
    <cellStyle name="Normal 7 2 2 3 5" xfId="2382"/>
    <cellStyle name="Normal 7 2 2 3 5 2" xfId="4658"/>
    <cellStyle name="Normal 7 2 2 3 6" xfId="4659"/>
    <cellStyle name="Normal 7 2 2 4" xfId="2383"/>
    <cellStyle name="Normal 7 2 2 4 2" xfId="2384"/>
    <cellStyle name="Normal 7 2 2 4 2 2" xfId="2385"/>
    <cellStyle name="Normal 7 2 2 4 2 2 2" xfId="2386"/>
    <cellStyle name="Normal 7 2 2 4 2 2 2 2" xfId="4660"/>
    <cellStyle name="Normal 7 2 2 4 2 2 3" xfId="4661"/>
    <cellStyle name="Normal 7 2 2 4 2 3" xfId="2387"/>
    <cellStyle name="Normal 7 2 2 4 2 3 2" xfId="4662"/>
    <cellStyle name="Normal 7 2 2 4 2 4" xfId="4663"/>
    <cellStyle name="Normal 7 2 2 4 3" xfId="2388"/>
    <cellStyle name="Normal 7 2 2 4 3 2" xfId="2389"/>
    <cellStyle name="Normal 7 2 2 4 3 2 2" xfId="4664"/>
    <cellStyle name="Normal 7 2 2 4 3 3" xfId="4665"/>
    <cellStyle name="Normal 7 2 2 4 4" xfId="2390"/>
    <cellStyle name="Normal 7 2 2 4 4 2" xfId="4666"/>
    <cellStyle name="Normal 7 2 2 4 5" xfId="4667"/>
    <cellStyle name="Normal 7 2 2 5" xfId="2391"/>
    <cellStyle name="Normal 7 2 2 5 2" xfId="2392"/>
    <cellStyle name="Normal 7 2 2 5 2 2" xfId="2393"/>
    <cellStyle name="Normal 7 2 2 5 2 2 2" xfId="2394"/>
    <cellStyle name="Normal 7 2 2 5 2 2 2 2" xfId="4668"/>
    <cellStyle name="Normal 7 2 2 5 2 2 3" xfId="4669"/>
    <cellStyle name="Normal 7 2 2 5 2 3" xfId="2395"/>
    <cellStyle name="Normal 7 2 2 5 2 3 2" xfId="4670"/>
    <cellStyle name="Normal 7 2 2 5 2 4" xfId="4671"/>
    <cellStyle name="Normal 7 2 2 5 3" xfId="2396"/>
    <cellStyle name="Normal 7 2 2 5 3 2" xfId="2397"/>
    <cellStyle name="Normal 7 2 2 5 3 2 2" xfId="4672"/>
    <cellStyle name="Normal 7 2 2 5 3 3" xfId="4673"/>
    <cellStyle name="Normal 7 2 2 5 4" xfId="2398"/>
    <cellStyle name="Normal 7 2 2 5 4 2" xfId="4674"/>
    <cellStyle name="Normal 7 2 2 5 5" xfId="4675"/>
    <cellStyle name="Normal 7 2 2 6" xfId="2399"/>
    <cellStyle name="Normal 7 2 2 6 2" xfId="2400"/>
    <cellStyle name="Normal 7 2 2 6 2 2" xfId="2401"/>
    <cellStyle name="Normal 7 2 2 6 2 2 2" xfId="4676"/>
    <cellStyle name="Normal 7 2 2 6 2 3" xfId="4677"/>
    <cellStyle name="Normal 7 2 2 6 3" xfId="2402"/>
    <cellStyle name="Normal 7 2 2 6 3 2" xfId="4678"/>
    <cellStyle name="Normal 7 2 2 6 4" xfId="4679"/>
    <cellStyle name="Normal 7 2 2 7" xfId="2403"/>
    <cellStyle name="Normal 7 2 2 7 2" xfId="2404"/>
    <cellStyle name="Normal 7 2 2 7 2 2" xfId="2405"/>
    <cellStyle name="Normal 7 2 2 7 2 2 2" xfId="4680"/>
    <cellStyle name="Normal 7 2 2 7 2 3" xfId="4681"/>
    <cellStyle name="Normal 7 2 2 7 3" xfId="2406"/>
    <cellStyle name="Normal 7 2 2 7 3 2" xfId="4682"/>
    <cellStyle name="Normal 7 2 2 7 4" xfId="4683"/>
    <cellStyle name="Normal 7 2 2 8" xfId="2407"/>
    <cellStyle name="Normal 7 2 2 8 2" xfId="2408"/>
    <cellStyle name="Normal 7 2 2 8 2 2" xfId="4684"/>
    <cellStyle name="Normal 7 2 2 8 3" xfId="4685"/>
    <cellStyle name="Normal 7 2 2 9" xfId="2409"/>
    <cellStyle name="Normal 7 2 2 9 2" xfId="2410"/>
    <cellStyle name="Normal 7 2 2 9 2 2" xfId="4686"/>
    <cellStyle name="Normal 7 2 2 9 3" xfId="4687"/>
    <cellStyle name="Normal 7 2 3" xfId="2411"/>
    <cellStyle name="Normal 7 2 3 2" xfId="2412"/>
    <cellStyle name="Normal 7 2 3 2 2" xfId="2413"/>
    <cellStyle name="Normal 7 2 3 2 2 2" xfId="2414"/>
    <cellStyle name="Normal 7 2 3 2 2 2 2" xfId="2415"/>
    <cellStyle name="Normal 7 2 3 2 2 2 2 2" xfId="4688"/>
    <cellStyle name="Normal 7 2 3 2 2 2 3" xfId="4689"/>
    <cellStyle name="Normal 7 2 3 2 2 3" xfId="2416"/>
    <cellStyle name="Normal 7 2 3 2 2 3 2" xfId="4690"/>
    <cellStyle name="Normal 7 2 3 2 2 4" xfId="4691"/>
    <cellStyle name="Normal 7 2 3 2 3" xfId="2417"/>
    <cellStyle name="Normal 7 2 3 2 3 2" xfId="2418"/>
    <cellStyle name="Normal 7 2 3 2 3 2 2" xfId="4692"/>
    <cellStyle name="Normal 7 2 3 2 3 3" xfId="4693"/>
    <cellStyle name="Normal 7 2 3 2 4" xfId="2419"/>
    <cellStyle name="Normal 7 2 3 2 4 2" xfId="4694"/>
    <cellStyle name="Normal 7 2 3 2 5" xfId="4695"/>
    <cellStyle name="Normal 7 2 3 3" xfId="2420"/>
    <cellStyle name="Normal 7 2 3 3 2" xfId="2421"/>
    <cellStyle name="Normal 7 2 3 3 2 2" xfId="2422"/>
    <cellStyle name="Normal 7 2 3 3 2 2 2" xfId="4696"/>
    <cellStyle name="Normal 7 2 3 3 2 3" xfId="4697"/>
    <cellStyle name="Normal 7 2 3 3 3" xfId="2423"/>
    <cellStyle name="Normal 7 2 3 3 3 2" xfId="4698"/>
    <cellStyle name="Normal 7 2 3 3 4" xfId="4699"/>
    <cellStyle name="Normal 7 2 3 4" xfId="2424"/>
    <cellStyle name="Normal 7 2 3 4 2" xfId="2425"/>
    <cellStyle name="Normal 7 2 3 4 2 2" xfId="4700"/>
    <cellStyle name="Normal 7 2 3 4 3" xfId="4701"/>
    <cellStyle name="Normal 7 2 3 5" xfId="2426"/>
    <cellStyle name="Normal 7 2 3 5 2" xfId="4702"/>
    <cellStyle name="Normal 7 2 3 6" xfId="4703"/>
    <cellStyle name="Normal 7 2 4" xfId="2427"/>
    <cellStyle name="Normal 7 2 4 2" xfId="2428"/>
    <cellStyle name="Normal 7 2 4 2 2" xfId="2429"/>
    <cellStyle name="Normal 7 2 4 2 2 2" xfId="2430"/>
    <cellStyle name="Normal 7 2 4 2 2 2 2" xfId="2431"/>
    <cellStyle name="Normal 7 2 4 2 2 2 2 2" xfId="4704"/>
    <cellStyle name="Normal 7 2 4 2 2 2 3" xfId="4705"/>
    <cellStyle name="Normal 7 2 4 2 2 3" xfId="2432"/>
    <cellStyle name="Normal 7 2 4 2 2 3 2" xfId="4706"/>
    <cellStyle name="Normal 7 2 4 2 2 4" xfId="4707"/>
    <cellStyle name="Normal 7 2 4 2 3" xfId="2433"/>
    <cellStyle name="Normal 7 2 4 2 3 2" xfId="2434"/>
    <cellStyle name="Normal 7 2 4 2 3 2 2" xfId="4708"/>
    <cellStyle name="Normal 7 2 4 2 3 3" xfId="4709"/>
    <cellStyle name="Normal 7 2 4 2 4" xfId="2435"/>
    <cellStyle name="Normal 7 2 4 2 4 2" xfId="4710"/>
    <cellStyle name="Normal 7 2 4 2 5" xfId="4711"/>
    <cellStyle name="Normal 7 2 4 3" xfId="2436"/>
    <cellStyle name="Normal 7 2 4 3 2" xfId="2437"/>
    <cellStyle name="Normal 7 2 4 3 2 2" xfId="2438"/>
    <cellStyle name="Normal 7 2 4 3 2 2 2" xfId="4712"/>
    <cellStyle name="Normal 7 2 4 3 2 3" xfId="4713"/>
    <cellStyle name="Normal 7 2 4 3 3" xfId="2439"/>
    <cellStyle name="Normal 7 2 4 3 3 2" xfId="4714"/>
    <cellStyle name="Normal 7 2 4 3 4" xfId="4715"/>
    <cellStyle name="Normal 7 2 4 4" xfId="2440"/>
    <cellStyle name="Normal 7 2 4 4 2" xfId="2441"/>
    <cellStyle name="Normal 7 2 4 4 2 2" xfId="4716"/>
    <cellStyle name="Normal 7 2 4 4 3" xfId="4717"/>
    <cellStyle name="Normal 7 2 4 5" xfId="2442"/>
    <cellStyle name="Normal 7 2 4 5 2" xfId="4718"/>
    <cellStyle name="Normal 7 2 4 6" xfId="4719"/>
    <cellStyle name="Normal 7 2 5" xfId="2443"/>
    <cellStyle name="Normal 7 2 5 2" xfId="2444"/>
    <cellStyle name="Normal 7 2 5 2 2" xfId="2445"/>
    <cellStyle name="Normal 7 2 5 2 2 2" xfId="2446"/>
    <cellStyle name="Normal 7 2 5 2 2 2 2" xfId="4720"/>
    <cellStyle name="Normal 7 2 5 2 2 3" xfId="4721"/>
    <cellStyle name="Normal 7 2 5 2 3" xfId="2447"/>
    <cellStyle name="Normal 7 2 5 2 3 2" xfId="4722"/>
    <cellStyle name="Normal 7 2 5 2 4" xfId="4723"/>
    <cellStyle name="Normal 7 2 5 3" xfId="2448"/>
    <cellStyle name="Normal 7 2 5 3 2" xfId="2449"/>
    <cellStyle name="Normal 7 2 5 3 2 2" xfId="4724"/>
    <cellStyle name="Normal 7 2 5 3 3" xfId="4725"/>
    <cellStyle name="Normal 7 2 5 4" xfId="2450"/>
    <cellStyle name="Normal 7 2 5 4 2" xfId="4726"/>
    <cellStyle name="Normal 7 2 5 5" xfId="4727"/>
    <cellStyle name="Normal 7 2 6" xfId="2451"/>
    <cellStyle name="Normal 7 2 6 2" xfId="2452"/>
    <cellStyle name="Normal 7 2 6 2 2" xfId="2453"/>
    <cellStyle name="Normal 7 2 6 2 2 2" xfId="2454"/>
    <cellStyle name="Normal 7 2 6 2 2 2 2" xfId="4728"/>
    <cellStyle name="Normal 7 2 6 2 2 3" xfId="4729"/>
    <cellStyle name="Normal 7 2 6 2 3" xfId="2455"/>
    <cellStyle name="Normal 7 2 6 2 3 2" xfId="4730"/>
    <cellStyle name="Normal 7 2 6 2 4" xfId="4731"/>
    <cellStyle name="Normal 7 2 6 3" xfId="2456"/>
    <cellStyle name="Normal 7 2 6 3 2" xfId="2457"/>
    <cellStyle name="Normal 7 2 6 3 2 2" xfId="4732"/>
    <cellStyle name="Normal 7 2 6 3 3" xfId="4733"/>
    <cellStyle name="Normal 7 2 6 4" xfId="2458"/>
    <cellStyle name="Normal 7 2 6 4 2" xfId="4734"/>
    <cellStyle name="Normal 7 2 6 5" xfId="4735"/>
    <cellStyle name="Normal 7 2 7" xfId="2459"/>
    <cellStyle name="Normal 7 2 7 2" xfId="2460"/>
    <cellStyle name="Normal 7 2 7 2 2" xfId="2461"/>
    <cellStyle name="Normal 7 2 7 2 2 2" xfId="4736"/>
    <cellStyle name="Normal 7 2 7 2 3" xfId="4737"/>
    <cellStyle name="Normal 7 2 7 3" xfId="2462"/>
    <cellStyle name="Normal 7 2 7 3 2" xfId="4738"/>
    <cellStyle name="Normal 7 2 7 4" xfId="4739"/>
    <cellStyle name="Normal 7 2 8" xfId="2463"/>
    <cellStyle name="Normal 7 2 8 2" xfId="2464"/>
    <cellStyle name="Normal 7 2 8 2 2" xfId="2465"/>
    <cellStyle name="Normal 7 2 8 2 2 2" xfId="4740"/>
    <cellStyle name="Normal 7 2 8 2 3" xfId="4741"/>
    <cellStyle name="Normal 7 2 8 3" xfId="2466"/>
    <cellStyle name="Normal 7 2 8 3 2" xfId="4742"/>
    <cellStyle name="Normal 7 2 8 4" xfId="4743"/>
    <cellStyle name="Normal 7 2 9" xfId="2467"/>
    <cellStyle name="Normal 7 2 9 2" xfId="2468"/>
    <cellStyle name="Normal 7 2 9 2 2" xfId="4744"/>
    <cellStyle name="Normal 7 2 9 3" xfId="4745"/>
    <cellStyle name="Normal 7 3" xfId="2469"/>
    <cellStyle name="Normal 7 3 10" xfId="2470"/>
    <cellStyle name="Normal 7 3 10 2" xfId="2471"/>
    <cellStyle name="Normal 7 3 10 2 2" xfId="4746"/>
    <cellStyle name="Normal 7 3 10 3" xfId="4747"/>
    <cellStyle name="Normal 7 3 11" xfId="2472"/>
    <cellStyle name="Normal 7 3 11 2" xfId="4748"/>
    <cellStyle name="Normal 7 3 12" xfId="4749"/>
    <cellStyle name="Normal 7 3 2" xfId="2473"/>
    <cellStyle name="Normal 7 3 2 10" xfId="2474"/>
    <cellStyle name="Normal 7 3 2 10 2" xfId="4750"/>
    <cellStyle name="Normal 7 3 2 11" xfId="4751"/>
    <cellStyle name="Normal 7 3 2 2" xfId="2475"/>
    <cellStyle name="Normal 7 3 2 2 2" xfId="2476"/>
    <cellStyle name="Normal 7 3 2 2 2 2" xfId="2477"/>
    <cellStyle name="Normal 7 3 2 2 2 2 2" xfId="2478"/>
    <cellStyle name="Normal 7 3 2 2 2 2 2 2" xfId="2479"/>
    <cellStyle name="Normal 7 3 2 2 2 2 2 2 2" xfId="4752"/>
    <cellStyle name="Normal 7 3 2 2 2 2 2 3" xfId="4753"/>
    <cellStyle name="Normal 7 3 2 2 2 2 3" xfId="2480"/>
    <cellStyle name="Normal 7 3 2 2 2 2 3 2" xfId="4754"/>
    <cellStyle name="Normal 7 3 2 2 2 2 4" xfId="4755"/>
    <cellStyle name="Normal 7 3 2 2 2 3" xfId="2481"/>
    <cellStyle name="Normal 7 3 2 2 2 3 2" xfId="2482"/>
    <cellStyle name="Normal 7 3 2 2 2 3 2 2" xfId="4756"/>
    <cellStyle name="Normal 7 3 2 2 2 3 3" xfId="4757"/>
    <cellStyle name="Normal 7 3 2 2 2 4" xfId="2483"/>
    <cellStyle name="Normal 7 3 2 2 2 4 2" xfId="4758"/>
    <cellStyle name="Normal 7 3 2 2 2 5" xfId="4759"/>
    <cellStyle name="Normal 7 3 2 2 3" xfId="2484"/>
    <cellStyle name="Normal 7 3 2 2 3 2" xfId="2485"/>
    <cellStyle name="Normal 7 3 2 2 3 2 2" xfId="2486"/>
    <cellStyle name="Normal 7 3 2 2 3 2 2 2" xfId="4760"/>
    <cellStyle name="Normal 7 3 2 2 3 2 3" xfId="4761"/>
    <cellStyle name="Normal 7 3 2 2 3 3" xfId="2487"/>
    <cellStyle name="Normal 7 3 2 2 3 3 2" xfId="4762"/>
    <cellStyle name="Normal 7 3 2 2 3 4" xfId="4763"/>
    <cellStyle name="Normal 7 3 2 2 4" xfId="2488"/>
    <cellStyle name="Normal 7 3 2 2 4 2" xfId="2489"/>
    <cellStyle name="Normal 7 3 2 2 4 2 2" xfId="4764"/>
    <cellStyle name="Normal 7 3 2 2 4 3" xfId="4765"/>
    <cellStyle name="Normal 7 3 2 2 5" xfId="2490"/>
    <cellStyle name="Normal 7 3 2 2 5 2" xfId="4766"/>
    <cellStyle name="Normal 7 3 2 2 6" xfId="4767"/>
    <cellStyle name="Normal 7 3 2 3" xfId="2491"/>
    <cellStyle name="Normal 7 3 2 3 2" xfId="2492"/>
    <cellStyle name="Normal 7 3 2 3 2 2" xfId="2493"/>
    <cellStyle name="Normal 7 3 2 3 2 2 2" xfId="2494"/>
    <cellStyle name="Normal 7 3 2 3 2 2 2 2" xfId="2495"/>
    <cellStyle name="Normal 7 3 2 3 2 2 2 2 2" xfId="4768"/>
    <cellStyle name="Normal 7 3 2 3 2 2 2 3" xfId="4769"/>
    <cellStyle name="Normal 7 3 2 3 2 2 3" xfId="2496"/>
    <cellStyle name="Normal 7 3 2 3 2 2 3 2" xfId="4770"/>
    <cellStyle name="Normal 7 3 2 3 2 2 4" xfId="4771"/>
    <cellStyle name="Normal 7 3 2 3 2 3" xfId="2497"/>
    <cellStyle name="Normal 7 3 2 3 2 3 2" xfId="2498"/>
    <cellStyle name="Normal 7 3 2 3 2 3 2 2" xfId="4772"/>
    <cellStyle name="Normal 7 3 2 3 2 3 3" xfId="4773"/>
    <cellStyle name="Normal 7 3 2 3 2 4" xfId="2499"/>
    <cellStyle name="Normal 7 3 2 3 2 4 2" xfId="4774"/>
    <cellStyle name="Normal 7 3 2 3 2 5" xfId="4775"/>
    <cellStyle name="Normal 7 3 2 3 3" xfId="2500"/>
    <cellStyle name="Normal 7 3 2 3 3 2" xfId="2501"/>
    <cellStyle name="Normal 7 3 2 3 3 2 2" xfId="2502"/>
    <cellStyle name="Normal 7 3 2 3 3 2 2 2" xfId="4776"/>
    <cellStyle name="Normal 7 3 2 3 3 2 3" xfId="4777"/>
    <cellStyle name="Normal 7 3 2 3 3 3" xfId="2503"/>
    <cellStyle name="Normal 7 3 2 3 3 3 2" xfId="4778"/>
    <cellStyle name="Normal 7 3 2 3 3 4" xfId="4779"/>
    <cellStyle name="Normal 7 3 2 3 4" xfId="2504"/>
    <cellStyle name="Normal 7 3 2 3 4 2" xfId="2505"/>
    <cellStyle name="Normal 7 3 2 3 4 2 2" xfId="4780"/>
    <cellStyle name="Normal 7 3 2 3 4 3" xfId="4781"/>
    <cellStyle name="Normal 7 3 2 3 5" xfId="2506"/>
    <cellStyle name="Normal 7 3 2 3 5 2" xfId="4782"/>
    <cellStyle name="Normal 7 3 2 3 6" xfId="4783"/>
    <cellStyle name="Normal 7 3 2 4" xfId="2507"/>
    <cellStyle name="Normal 7 3 2 4 2" xfId="2508"/>
    <cellStyle name="Normal 7 3 2 4 2 2" xfId="2509"/>
    <cellStyle name="Normal 7 3 2 4 2 2 2" xfId="2510"/>
    <cellStyle name="Normal 7 3 2 4 2 2 2 2" xfId="4784"/>
    <cellStyle name="Normal 7 3 2 4 2 2 3" xfId="4785"/>
    <cellStyle name="Normal 7 3 2 4 2 3" xfId="2511"/>
    <cellStyle name="Normal 7 3 2 4 2 3 2" xfId="4786"/>
    <cellStyle name="Normal 7 3 2 4 2 4" xfId="4787"/>
    <cellStyle name="Normal 7 3 2 4 3" xfId="2512"/>
    <cellStyle name="Normal 7 3 2 4 3 2" xfId="2513"/>
    <cellStyle name="Normal 7 3 2 4 3 2 2" xfId="4788"/>
    <cellStyle name="Normal 7 3 2 4 3 3" xfId="4789"/>
    <cellStyle name="Normal 7 3 2 4 4" xfId="2514"/>
    <cellStyle name="Normal 7 3 2 4 4 2" xfId="4790"/>
    <cellStyle name="Normal 7 3 2 4 5" xfId="4791"/>
    <cellStyle name="Normal 7 3 2 5" xfId="2515"/>
    <cellStyle name="Normal 7 3 2 5 2" xfId="2516"/>
    <cellStyle name="Normal 7 3 2 5 2 2" xfId="2517"/>
    <cellStyle name="Normal 7 3 2 5 2 2 2" xfId="2518"/>
    <cellStyle name="Normal 7 3 2 5 2 2 2 2" xfId="4792"/>
    <cellStyle name="Normal 7 3 2 5 2 2 3" xfId="4793"/>
    <cellStyle name="Normal 7 3 2 5 2 3" xfId="2519"/>
    <cellStyle name="Normal 7 3 2 5 2 3 2" xfId="4794"/>
    <cellStyle name="Normal 7 3 2 5 2 4" xfId="4795"/>
    <cellStyle name="Normal 7 3 2 5 3" xfId="2520"/>
    <cellStyle name="Normal 7 3 2 5 3 2" xfId="2521"/>
    <cellStyle name="Normal 7 3 2 5 3 2 2" xfId="4796"/>
    <cellStyle name="Normal 7 3 2 5 3 3" xfId="4797"/>
    <cellStyle name="Normal 7 3 2 5 4" xfId="2522"/>
    <cellStyle name="Normal 7 3 2 5 4 2" xfId="4798"/>
    <cellStyle name="Normal 7 3 2 5 5" xfId="4799"/>
    <cellStyle name="Normal 7 3 2 6" xfId="2523"/>
    <cellStyle name="Normal 7 3 2 6 2" xfId="2524"/>
    <cellStyle name="Normal 7 3 2 6 2 2" xfId="2525"/>
    <cellStyle name="Normal 7 3 2 6 2 2 2" xfId="4800"/>
    <cellStyle name="Normal 7 3 2 6 2 3" xfId="4801"/>
    <cellStyle name="Normal 7 3 2 6 3" xfId="2526"/>
    <cellStyle name="Normal 7 3 2 6 3 2" xfId="4802"/>
    <cellStyle name="Normal 7 3 2 6 4" xfId="4803"/>
    <cellStyle name="Normal 7 3 2 7" xfId="2527"/>
    <cellStyle name="Normal 7 3 2 7 2" xfId="2528"/>
    <cellStyle name="Normal 7 3 2 7 2 2" xfId="2529"/>
    <cellStyle name="Normal 7 3 2 7 2 2 2" xfId="4804"/>
    <cellStyle name="Normal 7 3 2 7 2 3" xfId="4805"/>
    <cellStyle name="Normal 7 3 2 7 3" xfId="2530"/>
    <cellStyle name="Normal 7 3 2 7 3 2" xfId="4806"/>
    <cellStyle name="Normal 7 3 2 7 4" xfId="4807"/>
    <cellStyle name="Normal 7 3 2 8" xfId="2531"/>
    <cellStyle name="Normal 7 3 2 8 2" xfId="2532"/>
    <cellStyle name="Normal 7 3 2 8 2 2" xfId="4808"/>
    <cellStyle name="Normal 7 3 2 8 3" xfId="4809"/>
    <cellStyle name="Normal 7 3 2 9" xfId="2533"/>
    <cellStyle name="Normal 7 3 2 9 2" xfId="2534"/>
    <cellStyle name="Normal 7 3 2 9 2 2" xfId="4810"/>
    <cellStyle name="Normal 7 3 2 9 3" xfId="4811"/>
    <cellStyle name="Normal 7 3 3" xfId="2535"/>
    <cellStyle name="Normal 7 3 3 2" xfId="2536"/>
    <cellStyle name="Normal 7 3 3 2 2" xfId="2537"/>
    <cellStyle name="Normal 7 3 3 2 2 2" xfId="2538"/>
    <cellStyle name="Normal 7 3 3 2 2 2 2" xfId="2539"/>
    <cellStyle name="Normal 7 3 3 2 2 2 2 2" xfId="4812"/>
    <cellStyle name="Normal 7 3 3 2 2 2 3" xfId="4813"/>
    <cellStyle name="Normal 7 3 3 2 2 3" xfId="2540"/>
    <cellStyle name="Normal 7 3 3 2 2 3 2" xfId="4814"/>
    <cellStyle name="Normal 7 3 3 2 2 4" xfId="4815"/>
    <cellStyle name="Normal 7 3 3 2 3" xfId="2541"/>
    <cellStyle name="Normal 7 3 3 2 3 2" xfId="2542"/>
    <cellStyle name="Normal 7 3 3 2 3 2 2" xfId="4816"/>
    <cellStyle name="Normal 7 3 3 2 3 3" xfId="4817"/>
    <cellStyle name="Normal 7 3 3 2 4" xfId="2543"/>
    <cellStyle name="Normal 7 3 3 2 4 2" xfId="4818"/>
    <cellStyle name="Normal 7 3 3 2 5" xfId="4819"/>
    <cellStyle name="Normal 7 3 3 3" xfId="2544"/>
    <cellStyle name="Normal 7 3 3 3 2" xfId="2545"/>
    <cellStyle name="Normal 7 3 3 3 2 2" xfId="2546"/>
    <cellStyle name="Normal 7 3 3 3 2 2 2" xfId="4820"/>
    <cellStyle name="Normal 7 3 3 3 2 3" xfId="4821"/>
    <cellStyle name="Normal 7 3 3 3 3" xfId="2547"/>
    <cellStyle name="Normal 7 3 3 3 3 2" xfId="4822"/>
    <cellStyle name="Normal 7 3 3 3 4" xfId="4823"/>
    <cellStyle name="Normal 7 3 3 4" xfId="2548"/>
    <cellStyle name="Normal 7 3 3 4 2" xfId="2549"/>
    <cellStyle name="Normal 7 3 3 4 2 2" xfId="4824"/>
    <cellStyle name="Normal 7 3 3 4 3" xfId="4825"/>
    <cellStyle name="Normal 7 3 3 5" xfId="2550"/>
    <cellStyle name="Normal 7 3 3 5 2" xfId="4826"/>
    <cellStyle name="Normal 7 3 3 6" xfId="4827"/>
    <cellStyle name="Normal 7 3 4" xfId="2551"/>
    <cellStyle name="Normal 7 3 4 2" xfId="2552"/>
    <cellStyle name="Normal 7 3 4 2 2" xfId="2553"/>
    <cellStyle name="Normal 7 3 4 2 2 2" xfId="2554"/>
    <cellStyle name="Normal 7 3 4 2 2 2 2" xfId="2555"/>
    <cellStyle name="Normal 7 3 4 2 2 2 2 2" xfId="4828"/>
    <cellStyle name="Normal 7 3 4 2 2 2 3" xfId="4829"/>
    <cellStyle name="Normal 7 3 4 2 2 3" xfId="2556"/>
    <cellStyle name="Normal 7 3 4 2 2 3 2" xfId="4830"/>
    <cellStyle name="Normal 7 3 4 2 2 4" xfId="4831"/>
    <cellStyle name="Normal 7 3 4 2 3" xfId="2557"/>
    <cellStyle name="Normal 7 3 4 2 3 2" xfId="2558"/>
    <cellStyle name="Normal 7 3 4 2 3 2 2" xfId="4832"/>
    <cellStyle name="Normal 7 3 4 2 3 3" xfId="4833"/>
    <cellStyle name="Normal 7 3 4 2 4" xfId="2559"/>
    <cellStyle name="Normal 7 3 4 2 4 2" xfId="4834"/>
    <cellStyle name="Normal 7 3 4 2 5" xfId="4835"/>
    <cellStyle name="Normal 7 3 4 3" xfId="2560"/>
    <cellStyle name="Normal 7 3 4 3 2" xfId="2561"/>
    <cellStyle name="Normal 7 3 4 3 2 2" xfId="2562"/>
    <cellStyle name="Normal 7 3 4 3 2 2 2" xfId="4836"/>
    <cellStyle name="Normal 7 3 4 3 2 3" xfId="4837"/>
    <cellStyle name="Normal 7 3 4 3 3" xfId="2563"/>
    <cellStyle name="Normal 7 3 4 3 3 2" xfId="4838"/>
    <cellStyle name="Normal 7 3 4 3 4" xfId="4839"/>
    <cellStyle name="Normal 7 3 4 4" xfId="2564"/>
    <cellStyle name="Normal 7 3 4 4 2" xfId="2565"/>
    <cellStyle name="Normal 7 3 4 4 2 2" xfId="4840"/>
    <cellStyle name="Normal 7 3 4 4 3" xfId="4841"/>
    <cellStyle name="Normal 7 3 4 5" xfId="2566"/>
    <cellStyle name="Normal 7 3 4 5 2" xfId="4842"/>
    <cellStyle name="Normal 7 3 4 6" xfId="4843"/>
    <cellStyle name="Normal 7 3 5" xfId="2567"/>
    <cellStyle name="Normal 7 3 5 2" xfId="2568"/>
    <cellStyle name="Normal 7 3 5 2 2" xfId="2569"/>
    <cellStyle name="Normal 7 3 5 2 2 2" xfId="2570"/>
    <cellStyle name="Normal 7 3 5 2 2 2 2" xfId="4844"/>
    <cellStyle name="Normal 7 3 5 2 2 3" xfId="4845"/>
    <cellStyle name="Normal 7 3 5 2 3" xfId="2571"/>
    <cellStyle name="Normal 7 3 5 2 3 2" xfId="4846"/>
    <cellStyle name="Normal 7 3 5 2 4" xfId="4847"/>
    <cellStyle name="Normal 7 3 5 3" xfId="2572"/>
    <cellStyle name="Normal 7 3 5 3 2" xfId="2573"/>
    <cellStyle name="Normal 7 3 5 3 2 2" xfId="4848"/>
    <cellStyle name="Normal 7 3 5 3 3" xfId="4849"/>
    <cellStyle name="Normal 7 3 5 4" xfId="2574"/>
    <cellStyle name="Normal 7 3 5 4 2" xfId="4850"/>
    <cellStyle name="Normal 7 3 5 5" xfId="4851"/>
    <cellStyle name="Normal 7 3 6" xfId="2575"/>
    <cellStyle name="Normal 7 3 6 2" xfId="2576"/>
    <cellStyle name="Normal 7 3 6 2 2" xfId="2577"/>
    <cellStyle name="Normal 7 3 6 2 2 2" xfId="2578"/>
    <cellStyle name="Normal 7 3 6 2 2 2 2" xfId="4852"/>
    <cellStyle name="Normal 7 3 6 2 2 3" xfId="4853"/>
    <cellStyle name="Normal 7 3 6 2 3" xfId="2579"/>
    <cellStyle name="Normal 7 3 6 2 3 2" xfId="4854"/>
    <cellStyle name="Normal 7 3 6 2 4" xfId="4855"/>
    <cellStyle name="Normal 7 3 6 3" xfId="2580"/>
    <cellStyle name="Normal 7 3 6 3 2" xfId="2581"/>
    <cellStyle name="Normal 7 3 6 3 2 2" xfId="4856"/>
    <cellStyle name="Normal 7 3 6 3 3" xfId="4857"/>
    <cellStyle name="Normal 7 3 6 4" xfId="2582"/>
    <cellStyle name="Normal 7 3 6 4 2" xfId="4858"/>
    <cellStyle name="Normal 7 3 6 5" xfId="4859"/>
    <cellStyle name="Normal 7 3 7" xfId="2583"/>
    <cellStyle name="Normal 7 3 7 2" xfId="2584"/>
    <cellStyle name="Normal 7 3 7 2 2" xfId="2585"/>
    <cellStyle name="Normal 7 3 7 2 2 2" xfId="4860"/>
    <cellStyle name="Normal 7 3 7 2 3" xfId="4861"/>
    <cellStyle name="Normal 7 3 7 3" xfId="2586"/>
    <cellStyle name="Normal 7 3 7 3 2" xfId="4862"/>
    <cellStyle name="Normal 7 3 7 4" xfId="4863"/>
    <cellStyle name="Normal 7 3 8" xfId="2587"/>
    <cellStyle name="Normal 7 3 8 2" xfId="2588"/>
    <cellStyle name="Normal 7 3 8 2 2" xfId="2589"/>
    <cellStyle name="Normal 7 3 8 2 2 2" xfId="4864"/>
    <cellStyle name="Normal 7 3 8 2 3" xfId="4865"/>
    <cellStyle name="Normal 7 3 8 3" xfId="2590"/>
    <cellStyle name="Normal 7 3 8 3 2" xfId="4866"/>
    <cellStyle name="Normal 7 3 8 4" xfId="4867"/>
    <cellStyle name="Normal 7 3 9" xfId="2591"/>
    <cellStyle name="Normal 7 3 9 2" xfId="2592"/>
    <cellStyle name="Normal 7 3 9 2 2" xfId="4868"/>
    <cellStyle name="Normal 7 3 9 3" xfId="4869"/>
    <cellStyle name="Normal 7 4" xfId="2593"/>
    <cellStyle name="Normal 7 4 10" xfId="2594"/>
    <cellStyle name="Normal 7 4 10 2" xfId="4870"/>
    <cellStyle name="Normal 7 4 11" xfId="4871"/>
    <cellStyle name="Normal 7 4 2" xfId="2595"/>
    <cellStyle name="Normal 7 4 2 2" xfId="2596"/>
    <cellStyle name="Normal 7 4 2 2 2" xfId="2597"/>
    <cellStyle name="Normal 7 4 2 2 2 2" xfId="2598"/>
    <cellStyle name="Normal 7 4 2 2 2 2 2" xfId="2599"/>
    <cellStyle name="Normal 7 4 2 2 2 2 2 2" xfId="4872"/>
    <cellStyle name="Normal 7 4 2 2 2 2 3" xfId="4873"/>
    <cellStyle name="Normal 7 4 2 2 2 3" xfId="2600"/>
    <cellStyle name="Normal 7 4 2 2 2 3 2" xfId="4874"/>
    <cellStyle name="Normal 7 4 2 2 2 4" xfId="4875"/>
    <cellStyle name="Normal 7 4 2 2 3" xfId="2601"/>
    <cellStyle name="Normal 7 4 2 2 3 2" xfId="2602"/>
    <cellStyle name="Normal 7 4 2 2 3 2 2" xfId="4876"/>
    <cellStyle name="Normal 7 4 2 2 3 3" xfId="4877"/>
    <cellStyle name="Normal 7 4 2 2 4" xfId="2603"/>
    <cellStyle name="Normal 7 4 2 2 4 2" xfId="4878"/>
    <cellStyle name="Normal 7 4 2 2 5" xfId="4879"/>
    <cellStyle name="Normal 7 4 2 3" xfId="2604"/>
    <cellStyle name="Normal 7 4 2 3 2" xfId="2605"/>
    <cellStyle name="Normal 7 4 2 3 2 2" xfId="2606"/>
    <cellStyle name="Normal 7 4 2 3 2 2 2" xfId="4880"/>
    <cellStyle name="Normal 7 4 2 3 2 3" xfId="4881"/>
    <cellStyle name="Normal 7 4 2 3 3" xfId="2607"/>
    <cellStyle name="Normal 7 4 2 3 3 2" xfId="4882"/>
    <cellStyle name="Normal 7 4 2 3 4" xfId="4883"/>
    <cellStyle name="Normal 7 4 2 4" xfId="2608"/>
    <cellStyle name="Normal 7 4 2 4 2" xfId="2609"/>
    <cellStyle name="Normal 7 4 2 4 2 2" xfId="4884"/>
    <cellStyle name="Normal 7 4 2 4 3" xfId="4885"/>
    <cellStyle name="Normal 7 4 2 5" xfId="2610"/>
    <cellStyle name="Normal 7 4 2 5 2" xfId="4886"/>
    <cellStyle name="Normal 7 4 2 6" xfId="4887"/>
    <cellStyle name="Normal 7 4 3" xfId="2611"/>
    <cellStyle name="Normal 7 4 3 2" xfId="2612"/>
    <cellStyle name="Normal 7 4 3 2 2" xfId="2613"/>
    <cellStyle name="Normal 7 4 3 2 2 2" xfId="2614"/>
    <cellStyle name="Normal 7 4 3 2 2 2 2" xfId="2615"/>
    <cellStyle name="Normal 7 4 3 2 2 2 2 2" xfId="4888"/>
    <cellStyle name="Normal 7 4 3 2 2 2 3" xfId="4889"/>
    <cellStyle name="Normal 7 4 3 2 2 3" xfId="2616"/>
    <cellStyle name="Normal 7 4 3 2 2 3 2" xfId="4890"/>
    <cellStyle name="Normal 7 4 3 2 2 4" xfId="4891"/>
    <cellStyle name="Normal 7 4 3 2 3" xfId="2617"/>
    <cellStyle name="Normal 7 4 3 2 3 2" xfId="2618"/>
    <cellStyle name="Normal 7 4 3 2 3 2 2" xfId="4892"/>
    <cellStyle name="Normal 7 4 3 2 3 3" xfId="4893"/>
    <cellStyle name="Normal 7 4 3 2 4" xfId="2619"/>
    <cellStyle name="Normal 7 4 3 2 4 2" xfId="4894"/>
    <cellStyle name="Normal 7 4 3 2 5" xfId="4895"/>
    <cellStyle name="Normal 7 4 3 3" xfId="2620"/>
    <cellStyle name="Normal 7 4 3 3 2" xfId="2621"/>
    <cellStyle name="Normal 7 4 3 3 2 2" xfId="2622"/>
    <cellStyle name="Normal 7 4 3 3 2 2 2" xfId="4896"/>
    <cellStyle name="Normal 7 4 3 3 2 3" xfId="4897"/>
    <cellStyle name="Normal 7 4 3 3 3" xfId="2623"/>
    <cellStyle name="Normal 7 4 3 3 3 2" xfId="4898"/>
    <cellStyle name="Normal 7 4 3 3 4" xfId="4899"/>
    <cellStyle name="Normal 7 4 3 4" xfId="2624"/>
    <cellStyle name="Normal 7 4 3 4 2" xfId="2625"/>
    <cellStyle name="Normal 7 4 3 4 2 2" xfId="4900"/>
    <cellStyle name="Normal 7 4 3 4 3" xfId="4901"/>
    <cellStyle name="Normal 7 4 3 5" xfId="2626"/>
    <cellStyle name="Normal 7 4 3 5 2" xfId="4902"/>
    <cellStyle name="Normal 7 4 3 6" xfId="4903"/>
    <cellStyle name="Normal 7 4 4" xfId="2627"/>
    <cellStyle name="Normal 7 4 4 2" xfId="2628"/>
    <cellStyle name="Normal 7 4 4 2 2" xfId="2629"/>
    <cellStyle name="Normal 7 4 4 2 2 2" xfId="2630"/>
    <cellStyle name="Normal 7 4 4 2 2 2 2" xfId="4904"/>
    <cellStyle name="Normal 7 4 4 2 2 3" xfId="4905"/>
    <cellStyle name="Normal 7 4 4 2 3" xfId="2631"/>
    <cellStyle name="Normal 7 4 4 2 3 2" xfId="4906"/>
    <cellStyle name="Normal 7 4 4 2 4" xfId="4907"/>
    <cellStyle name="Normal 7 4 4 3" xfId="2632"/>
    <cellStyle name="Normal 7 4 4 3 2" xfId="2633"/>
    <cellStyle name="Normal 7 4 4 3 2 2" xfId="4908"/>
    <cellStyle name="Normal 7 4 4 3 3" xfId="4909"/>
    <cellStyle name="Normal 7 4 4 4" xfId="2634"/>
    <cellStyle name="Normal 7 4 4 4 2" xfId="4910"/>
    <cellStyle name="Normal 7 4 4 5" xfId="4911"/>
    <cellStyle name="Normal 7 4 5" xfId="2635"/>
    <cellStyle name="Normal 7 4 5 2" xfId="2636"/>
    <cellStyle name="Normal 7 4 5 2 2" xfId="2637"/>
    <cellStyle name="Normal 7 4 5 2 2 2" xfId="2638"/>
    <cellStyle name="Normal 7 4 5 2 2 2 2" xfId="4912"/>
    <cellStyle name="Normal 7 4 5 2 2 3" xfId="4913"/>
    <cellStyle name="Normal 7 4 5 2 3" xfId="2639"/>
    <cellStyle name="Normal 7 4 5 2 3 2" xfId="4914"/>
    <cellStyle name="Normal 7 4 5 2 4" xfId="4915"/>
    <cellStyle name="Normal 7 4 5 3" xfId="2640"/>
    <cellStyle name="Normal 7 4 5 3 2" xfId="2641"/>
    <cellStyle name="Normal 7 4 5 3 2 2" xfId="4916"/>
    <cellStyle name="Normal 7 4 5 3 3" xfId="4917"/>
    <cellStyle name="Normal 7 4 5 4" xfId="2642"/>
    <cellStyle name="Normal 7 4 5 4 2" xfId="4918"/>
    <cellStyle name="Normal 7 4 5 5" xfId="4919"/>
    <cellStyle name="Normal 7 4 6" xfId="2643"/>
    <cellStyle name="Normal 7 4 6 2" xfId="2644"/>
    <cellStyle name="Normal 7 4 6 2 2" xfId="2645"/>
    <cellStyle name="Normal 7 4 6 2 2 2" xfId="4920"/>
    <cellStyle name="Normal 7 4 6 2 3" xfId="4921"/>
    <cellStyle name="Normal 7 4 6 3" xfId="2646"/>
    <cellStyle name="Normal 7 4 6 3 2" xfId="4922"/>
    <cellStyle name="Normal 7 4 6 4" xfId="4923"/>
    <cellStyle name="Normal 7 4 7" xfId="2647"/>
    <cellStyle name="Normal 7 4 7 2" xfId="2648"/>
    <cellStyle name="Normal 7 4 7 2 2" xfId="2649"/>
    <cellStyle name="Normal 7 4 7 2 2 2" xfId="4924"/>
    <cellStyle name="Normal 7 4 7 2 3" xfId="4925"/>
    <cellStyle name="Normal 7 4 7 3" xfId="2650"/>
    <cellStyle name="Normal 7 4 7 3 2" xfId="4926"/>
    <cellStyle name="Normal 7 4 7 4" xfId="4927"/>
    <cellStyle name="Normal 7 4 8" xfId="2651"/>
    <cellStyle name="Normal 7 4 8 2" xfId="2652"/>
    <cellStyle name="Normal 7 4 8 2 2" xfId="4928"/>
    <cellStyle name="Normal 7 4 8 3" xfId="4929"/>
    <cellStyle name="Normal 7 4 9" xfId="2653"/>
    <cellStyle name="Normal 7 4 9 2" xfId="2654"/>
    <cellStyle name="Normal 7 4 9 2 2" xfId="4930"/>
    <cellStyle name="Normal 7 4 9 3" xfId="4931"/>
    <cellStyle name="Normal 7 5" xfId="276"/>
    <cellStyle name="Normal 7 5 2" xfId="277"/>
    <cellStyle name="Normal 7 5 2 2" xfId="2655"/>
    <cellStyle name="Normal 7 5 2 2 2" xfId="2656"/>
    <cellStyle name="Normal 7 5 2 2 2 2" xfId="2657"/>
    <cellStyle name="Normal 7 5 2 2 2 2 2" xfId="4932"/>
    <cellStyle name="Normal 7 5 2 2 2 3" xfId="4933"/>
    <cellStyle name="Normal 7 5 2 2 3" xfId="2658"/>
    <cellStyle name="Normal 7 5 2 2 3 2" xfId="4934"/>
    <cellStyle name="Normal 7 5 2 2 4" xfId="4935"/>
    <cellStyle name="Normal 7 5 2 3" xfId="2659"/>
    <cellStyle name="Normal 7 5 2 3 2" xfId="2660"/>
    <cellStyle name="Normal 7 5 2 3 2 2" xfId="4936"/>
    <cellStyle name="Normal 7 5 2 3 3" xfId="4937"/>
    <cellStyle name="Normal 7 5 2 4" xfId="2661"/>
    <cellStyle name="Normal 7 5 2 4 2" xfId="4938"/>
    <cellStyle name="Normal 7 5 3" xfId="2662"/>
    <cellStyle name="Normal 7 5 3 2" xfId="2663"/>
    <cellStyle name="Normal 7 5 3 2 2" xfId="2664"/>
    <cellStyle name="Normal 7 5 3 2 2 2" xfId="4939"/>
    <cellStyle name="Normal 7 5 3 2 3" xfId="4940"/>
    <cellStyle name="Normal 7 5 3 3" xfId="2665"/>
    <cellStyle name="Normal 7 5 3 3 2" xfId="4941"/>
    <cellStyle name="Normal 7 5 3 4" xfId="4942"/>
    <cellStyle name="Normal 7 5 4" xfId="2666"/>
    <cellStyle name="Normal 7 5 4 2" xfId="2667"/>
    <cellStyle name="Normal 7 5 4 2 2" xfId="4943"/>
    <cellStyle name="Normal 7 5 4 3" xfId="4944"/>
    <cellStyle name="Normal 7 5 5" xfId="2668"/>
    <cellStyle name="Normal 7 5 5 2" xfId="4945"/>
    <cellStyle name="Normal 7 5 6" xfId="5191"/>
    <cellStyle name="Normal 7 6" xfId="278"/>
    <cellStyle name="Normal 7 6 2" xfId="2669"/>
    <cellStyle name="Normal 7 6 2 2" xfId="2670"/>
    <cellStyle name="Normal 7 6 2 2 2" xfId="2671"/>
    <cellStyle name="Normal 7 6 2 2 2 2" xfId="2672"/>
    <cellStyle name="Normal 7 6 2 2 2 2 2" xfId="4946"/>
    <cellStyle name="Normal 7 6 2 2 2 3" xfId="4947"/>
    <cellStyle name="Normal 7 6 2 2 3" xfId="2673"/>
    <cellStyle name="Normal 7 6 2 2 3 2" xfId="4948"/>
    <cellStyle name="Normal 7 6 2 2 4" xfId="4949"/>
    <cellStyle name="Normal 7 6 2 3" xfId="2674"/>
    <cellStyle name="Normal 7 6 2 3 2" xfId="2675"/>
    <cellStyle name="Normal 7 6 2 3 2 2" xfId="4950"/>
    <cellStyle name="Normal 7 6 2 3 3" xfId="4951"/>
    <cellStyle name="Normal 7 6 2 4" xfId="2676"/>
    <cellStyle name="Normal 7 6 2 4 2" xfId="4952"/>
    <cellStyle name="Normal 7 6 2 5" xfId="4953"/>
    <cellStyle name="Normal 7 6 3" xfId="2677"/>
    <cellStyle name="Normal 7 6 3 2" xfId="2678"/>
    <cellStyle name="Normal 7 6 3 2 2" xfId="2679"/>
    <cellStyle name="Normal 7 6 3 2 2 2" xfId="4954"/>
    <cellStyle name="Normal 7 6 3 2 3" xfId="4955"/>
    <cellStyle name="Normal 7 6 3 3" xfId="2680"/>
    <cellStyle name="Normal 7 6 3 3 2" xfId="4956"/>
    <cellStyle name="Normal 7 6 3 4" xfId="4957"/>
    <cellStyle name="Normal 7 6 4" xfId="2681"/>
    <cellStyle name="Normal 7 6 4 2" xfId="2682"/>
    <cellStyle name="Normal 7 6 4 2 2" xfId="4958"/>
    <cellStyle name="Normal 7 6 4 3" xfId="4959"/>
    <cellStyle name="Normal 7 6 5" xfId="2683"/>
    <cellStyle name="Normal 7 6 5 2" xfId="4960"/>
    <cellStyle name="Normal 7 7" xfId="2684"/>
    <cellStyle name="Normal 7 7 2" xfId="2685"/>
    <cellStyle name="Normal 7 7 2 2" xfId="2686"/>
    <cellStyle name="Normal 7 7 2 2 2" xfId="2687"/>
    <cellStyle name="Normal 7 7 2 2 2 2" xfId="4961"/>
    <cellStyle name="Normal 7 7 2 2 3" xfId="4962"/>
    <cellStyle name="Normal 7 7 2 3" xfId="2688"/>
    <cellStyle name="Normal 7 7 2 3 2" xfId="4963"/>
    <cellStyle name="Normal 7 7 2 4" xfId="4964"/>
    <cellStyle name="Normal 7 7 3" xfId="2689"/>
    <cellStyle name="Normal 7 7 3 2" xfId="2690"/>
    <cellStyle name="Normal 7 7 3 2 2" xfId="4965"/>
    <cellStyle name="Normal 7 7 3 3" xfId="4966"/>
    <cellStyle name="Normal 7 7 4" xfId="2691"/>
    <cellStyle name="Normal 7 7 4 2" xfId="4967"/>
    <cellStyle name="Normal 7 7 5" xfId="4968"/>
    <cellStyle name="Normal 7 8" xfId="2692"/>
    <cellStyle name="Normal 7 8 2" xfId="2693"/>
    <cellStyle name="Normal 7 8 2 2" xfId="2694"/>
    <cellStyle name="Normal 7 8 2 2 2" xfId="2695"/>
    <cellStyle name="Normal 7 8 2 2 2 2" xfId="4969"/>
    <cellStyle name="Normal 7 8 2 2 3" xfId="4970"/>
    <cellStyle name="Normal 7 8 2 3" xfId="2696"/>
    <cellStyle name="Normal 7 8 2 3 2" xfId="4971"/>
    <cellStyle name="Normal 7 8 2 4" xfId="4972"/>
    <cellStyle name="Normal 7 8 3" xfId="2697"/>
    <cellStyle name="Normal 7 8 3 2" xfId="2698"/>
    <cellStyle name="Normal 7 8 3 2 2" xfId="4973"/>
    <cellStyle name="Normal 7 8 3 3" xfId="4974"/>
    <cellStyle name="Normal 7 8 4" xfId="2699"/>
    <cellStyle name="Normal 7 8 4 2" xfId="4975"/>
    <cellStyle name="Normal 7 8 5" xfId="4976"/>
    <cellStyle name="Normal 7 9" xfId="2700"/>
    <cellStyle name="Normal 7 9 2" xfId="2701"/>
    <cellStyle name="Normal 7 9 2 2" xfId="2702"/>
    <cellStyle name="Normal 7 9 2 2 2" xfId="4977"/>
    <cellStyle name="Normal 7 9 2 3" xfId="4978"/>
    <cellStyle name="Normal 7 9 3" xfId="2703"/>
    <cellStyle name="Normal 7 9 3 2" xfId="4979"/>
    <cellStyle name="Normal 7 9 4" xfId="4980"/>
    <cellStyle name="Normal 70" xfId="5202"/>
    <cellStyle name="Normal 73" xfId="5210"/>
    <cellStyle name="Normal 77" xfId="5203"/>
    <cellStyle name="Normal 8" xfId="33"/>
    <cellStyle name="Normal 8 2" xfId="385"/>
    <cellStyle name="Normal 8 2 2" xfId="2704"/>
    <cellStyle name="Normal 8 2 2 2" xfId="2705"/>
    <cellStyle name="Normal 8 2 2 2 2" xfId="2706"/>
    <cellStyle name="Normal 8 2 2 2 2 2" xfId="2707"/>
    <cellStyle name="Normal 8 2 2 2 2 2 2" xfId="4981"/>
    <cellStyle name="Normal 8 2 2 2 2 3" xfId="4982"/>
    <cellStyle name="Normal 8 2 2 2 3" xfId="2708"/>
    <cellStyle name="Normal 8 2 2 2 3 2" xfId="4983"/>
    <cellStyle name="Normal 8 2 2 2 4" xfId="4984"/>
    <cellStyle name="Normal 8 2 2 3" xfId="2709"/>
    <cellStyle name="Normal 8 2 2 3 2" xfId="2710"/>
    <cellStyle name="Normal 8 2 2 3 2 2" xfId="4985"/>
    <cellStyle name="Normal 8 2 2 3 3" xfId="4986"/>
    <cellStyle name="Normal 8 2 2 4" xfId="2711"/>
    <cellStyle name="Normal 8 2 2 4 2" xfId="4987"/>
    <cellStyle name="Normal 8 2 2 5" xfId="4988"/>
    <cellStyle name="Normal 8 2 3" xfId="2712"/>
    <cellStyle name="Normal 8 2 3 2" xfId="2713"/>
    <cellStyle name="Normal 8 2 3 2 2" xfId="2714"/>
    <cellStyle name="Normal 8 2 3 2 2 2" xfId="4989"/>
    <cellStyle name="Normal 8 2 3 2 3" xfId="4990"/>
    <cellStyle name="Normal 8 2 3 3" xfId="2715"/>
    <cellStyle name="Normal 8 2 3 3 2" xfId="4991"/>
    <cellStyle name="Normal 8 2 3 4" xfId="4992"/>
    <cellStyle name="Normal 8 2 4" xfId="2716"/>
    <cellStyle name="Normal 8 2 4 2" xfId="2717"/>
    <cellStyle name="Normal 8 2 4 2 2" xfId="4993"/>
    <cellStyle name="Normal 8 2 4 3" xfId="4994"/>
    <cellStyle name="Normal 8 2 5" xfId="2718"/>
    <cellStyle name="Normal 8 2 5 2" xfId="4995"/>
    <cellStyle name="Normal 8 2 6" xfId="4996"/>
    <cellStyle name="Normal 8 2 7" xfId="4997"/>
    <cellStyle name="Normal 8 3" xfId="2719"/>
    <cellStyle name="Normal 8 3 2" xfId="2720"/>
    <cellStyle name="Normal 8 3 2 2" xfId="2721"/>
    <cellStyle name="Normal 8 3 2 2 2" xfId="2722"/>
    <cellStyle name="Normal 8 3 2 2 2 2" xfId="4998"/>
    <cellStyle name="Normal 8 3 2 2 3" xfId="4999"/>
    <cellStyle name="Normal 8 3 2 3" xfId="2723"/>
    <cellStyle name="Normal 8 3 2 3 2" xfId="5000"/>
    <cellStyle name="Normal 8 3 2 4" xfId="5001"/>
    <cellStyle name="Normal 8 3 3" xfId="2724"/>
    <cellStyle name="Normal 8 3 3 2" xfId="2725"/>
    <cellStyle name="Normal 8 3 3 2 2" xfId="5002"/>
    <cellStyle name="Normal 8 3 3 3" xfId="5003"/>
    <cellStyle name="Normal 8 3 4" xfId="2726"/>
    <cellStyle name="Normal 8 3 4 2" xfId="5004"/>
    <cellStyle name="Normal 8 3 5" xfId="5005"/>
    <cellStyle name="Normal 8 4" xfId="2727"/>
    <cellStyle name="Normal 8 4 2" xfId="5006"/>
    <cellStyle name="Normal 8 5" xfId="2728"/>
    <cellStyle name="Normal 8 5 2" xfId="2729"/>
    <cellStyle name="Normal 8 5 2 2" xfId="2730"/>
    <cellStyle name="Normal 8 5 2 2 2" xfId="5007"/>
    <cellStyle name="Normal 8 5 2 3" xfId="5008"/>
    <cellStyle name="Normal 8 5 3" xfId="2731"/>
    <cellStyle name="Normal 8 5 3 2" xfId="5009"/>
    <cellStyle name="Normal 8 5 4" xfId="5010"/>
    <cellStyle name="Normal 8 6" xfId="279"/>
    <cellStyle name="Normal 8 6 2" xfId="2732"/>
    <cellStyle name="Normal 8 6 2 2" xfId="5011"/>
    <cellStyle name="Normal 8 7" xfId="2733"/>
    <cellStyle name="Normal 8 7 2" xfId="5012"/>
    <cellStyle name="Normal 8 8" xfId="3022"/>
    <cellStyle name="Normal 8 9" xfId="5013"/>
    <cellStyle name="Normal 8_02 Fixed assets restatement Dec 09" xfId="280"/>
    <cellStyle name="Normal 81" xfId="5201"/>
    <cellStyle name="Normal 82" xfId="5208"/>
    <cellStyle name="Normal 84" xfId="5204"/>
    <cellStyle name="Normal 85" xfId="5206"/>
    <cellStyle name="Normal 89" xfId="5205"/>
    <cellStyle name="Normal 9" xfId="281"/>
    <cellStyle name="Normal 9 10" xfId="2734"/>
    <cellStyle name="Normal 9 10 2" xfId="2735"/>
    <cellStyle name="Normal 9 10 2 2" xfId="5014"/>
    <cellStyle name="Normal 9 10 3" xfId="5015"/>
    <cellStyle name="Normal 9 11" xfId="2736"/>
    <cellStyle name="Normal 9 11 2" xfId="5016"/>
    <cellStyle name="Normal 9 12" xfId="5017"/>
    <cellStyle name="Normal 9 2" xfId="2737"/>
    <cellStyle name="Normal 9 2 10" xfId="2738"/>
    <cellStyle name="Normal 9 2 10 2" xfId="5018"/>
    <cellStyle name="Normal 9 2 11" xfId="5019"/>
    <cellStyle name="Normal 9 2 2" xfId="2739"/>
    <cellStyle name="Normal 9 2 2 2" xfId="2740"/>
    <cellStyle name="Normal 9 2 2 2 2" xfId="2741"/>
    <cellStyle name="Normal 9 2 2 2 2 2" xfId="2742"/>
    <cellStyle name="Normal 9 2 2 2 2 2 2" xfId="2743"/>
    <cellStyle name="Normal 9 2 2 2 2 2 2 2" xfId="5020"/>
    <cellStyle name="Normal 9 2 2 2 2 2 3" xfId="5021"/>
    <cellStyle name="Normal 9 2 2 2 2 3" xfId="2744"/>
    <cellStyle name="Normal 9 2 2 2 2 3 2" xfId="5022"/>
    <cellStyle name="Normal 9 2 2 2 2 4" xfId="5023"/>
    <cellStyle name="Normal 9 2 2 2 3" xfId="2745"/>
    <cellStyle name="Normal 9 2 2 2 3 2" xfId="2746"/>
    <cellStyle name="Normal 9 2 2 2 3 2 2" xfId="5024"/>
    <cellStyle name="Normal 9 2 2 2 3 3" xfId="5025"/>
    <cellStyle name="Normal 9 2 2 2 4" xfId="2747"/>
    <cellStyle name="Normal 9 2 2 2 4 2" xfId="5026"/>
    <cellStyle name="Normal 9 2 2 2 5" xfId="5027"/>
    <cellStyle name="Normal 9 2 2 3" xfId="2748"/>
    <cellStyle name="Normal 9 2 2 3 2" xfId="2749"/>
    <cellStyle name="Normal 9 2 2 3 2 2" xfId="2750"/>
    <cellStyle name="Normal 9 2 2 3 2 2 2" xfId="5028"/>
    <cellStyle name="Normal 9 2 2 3 2 3" xfId="5029"/>
    <cellStyle name="Normal 9 2 2 3 3" xfId="2751"/>
    <cellStyle name="Normal 9 2 2 3 3 2" xfId="5030"/>
    <cellStyle name="Normal 9 2 2 3 4" xfId="5031"/>
    <cellStyle name="Normal 9 2 2 4" xfId="2752"/>
    <cellStyle name="Normal 9 2 2 4 2" xfId="2753"/>
    <cellStyle name="Normal 9 2 2 4 2 2" xfId="5032"/>
    <cellStyle name="Normal 9 2 2 4 3" xfId="5033"/>
    <cellStyle name="Normal 9 2 2 5" xfId="2754"/>
    <cellStyle name="Normal 9 2 2 5 2" xfId="5034"/>
    <cellStyle name="Normal 9 2 2 6" xfId="5035"/>
    <cellStyle name="Normal 9 2 3" xfId="2755"/>
    <cellStyle name="Normal 9 2 3 2" xfId="2756"/>
    <cellStyle name="Normal 9 2 3 2 2" xfId="2757"/>
    <cellStyle name="Normal 9 2 3 2 2 2" xfId="2758"/>
    <cellStyle name="Normal 9 2 3 2 2 2 2" xfId="2759"/>
    <cellStyle name="Normal 9 2 3 2 2 2 2 2" xfId="5036"/>
    <cellStyle name="Normal 9 2 3 2 2 2 3" xfId="5037"/>
    <cellStyle name="Normal 9 2 3 2 2 3" xfId="2760"/>
    <cellStyle name="Normal 9 2 3 2 2 3 2" xfId="5038"/>
    <cellStyle name="Normal 9 2 3 2 2 4" xfId="5039"/>
    <cellStyle name="Normal 9 2 3 2 3" xfId="2761"/>
    <cellStyle name="Normal 9 2 3 2 3 2" xfId="2762"/>
    <cellStyle name="Normal 9 2 3 2 3 2 2" xfId="5040"/>
    <cellStyle name="Normal 9 2 3 2 3 3" xfId="5041"/>
    <cellStyle name="Normal 9 2 3 2 4" xfId="2763"/>
    <cellStyle name="Normal 9 2 3 2 4 2" xfId="5042"/>
    <cellStyle name="Normal 9 2 3 2 5" xfId="5043"/>
    <cellStyle name="Normal 9 2 3 3" xfId="2764"/>
    <cellStyle name="Normal 9 2 3 3 2" xfId="2765"/>
    <cellStyle name="Normal 9 2 3 3 2 2" xfId="2766"/>
    <cellStyle name="Normal 9 2 3 3 2 2 2" xfId="5044"/>
    <cellStyle name="Normal 9 2 3 3 2 3" xfId="5045"/>
    <cellStyle name="Normal 9 2 3 3 3" xfId="2767"/>
    <cellStyle name="Normal 9 2 3 3 3 2" xfId="5046"/>
    <cellStyle name="Normal 9 2 3 3 4" xfId="5047"/>
    <cellStyle name="Normal 9 2 3 4" xfId="2768"/>
    <cellStyle name="Normal 9 2 3 4 2" xfId="2769"/>
    <cellStyle name="Normal 9 2 3 4 2 2" xfId="5048"/>
    <cellStyle name="Normal 9 2 3 4 3" xfId="5049"/>
    <cellStyle name="Normal 9 2 3 5" xfId="2770"/>
    <cellStyle name="Normal 9 2 3 5 2" xfId="5050"/>
    <cellStyle name="Normal 9 2 3 6" xfId="5051"/>
    <cellStyle name="Normal 9 2 4" xfId="2771"/>
    <cellStyle name="Normal 9 2 4 2" xfId="2772"/>
    <cellStyle name="Normal 9 2 4 2 2" xfId="2773"/>
    <cellStyle name="Normal 9 2 4 2 2 2" xfId="2774"/>
    <cellStyle name="Normal 9 2 4 2 2 2 2" xfId="5052"/>
    <cellStyle name="Normal 9 2 4 2 2 3" xfId="5053"/>
    <cellStyle name="Normal 9 2 4 2 3" xfId="2775"/>
    <cellStyle name="Normal 9 2 4 2 3 2" xfId="5054"/>
    <cellStyle name="Normal 9 2 4 2 4" xfId="5055"/>
    <cellStyle name="Normal 9 2 4 3" xfId="2776"/>
    <cellStyle name="Normal 9 2 4 3 2" xfId="2777"/>
    <cellStyle name="Normal 9 2 4 3 2 2" xfId="5056"/>
    <cellStyle name="Normal 9 2 4 3 3" xfId="5057"/>
    <cellStyle name="Normal 9 2 4 4" xfId="2778"/>
    <cellStyle name="Normal 9 2 4 4 2" xfId="5058"/>
    <cellStyle name="Normal 9 2 4 5" xfId="5059"/>
    <cellStyle name="Normal 9 2 5" xfId="2779"/>
    <cellStyle name="Normal 9 2 5 2" xfId="2780"/>
    <cellStyle name="Normal 9 2 5 2 2" xfId="2781"/>
    <cellStyle name="Normal 9 2 5 2 2 2" xfId="2782"/>
    <cellStyle name="Normal 9 2 5 2 2 2 2" xfId="5060"/>
    <cellStyle name="Normal 9 2 5 2 2 3" xfId="5061"/>
    <cellStyle name="Normal 9 2 5 2 3" xfId="2783"/>
    <cellStyle name="Normal 9 2 5 2 3 2" xfId="5062"/>
    <cellStyle name="Normal 9 2 5 2 4" xfId="5063"/>
    <cellStyle name="Normal 9 2 5 3" xfId="2784"/>
    <cellStyle name="Normal 9 2 5 3 2" xfId="2785"/>
    <cellStyle name="Normal 9 2 5 3 2 2" xfId="5064"/>
    <cellStyle name="Normal 9 2 5 3 3" xfId="5065"/>
    <cellStyle name="Normal 9 2 5 4" xfId="2786"/>
    <cellStyle name="Normal 9 2 5 4 2" xfId="5066"/>
    <cellStyle name="Normal 9 2 5 5" xfId="5067"/>
    <cellStyle name="Normal 9 2 6" xfId="2787"/>
    <cellStyle name="Normal 9 2 6 2" xfId="2788"/>
    <cellStyle name="Normal 9 2 6 2 2" xfId="2789"/>
    <cellStyle name="Normal 9 2 6 2 2 2" xfId="5068"/>
    <cellStyle name="Normal 9 2 6 2 3" xfId="5069"/>
    <cellStyle name="Normal 9 2 6 3" xfId="2790"/>
    <cellStyle name="Normal 9 2 6 3 2" xfId="5070"/>
    <cellStyle name="Normal 9 2 6 4" xfId="5071"/>
    <cellStyle name="Normal 9 2 7" xfId="2791"/>
    <cellStyle name="Normal 9 2 7 2" xfId="2792"/>
    <cellStyle name="Normal 9 2 7 2 2" xfId="2793"/>
    <cellStyle name="Normal 9 2 7 2 2 2" xfId="5072"/>
    <cellStyle name="Normal 9 2 7 2 3" xfId="5073"/>
    <cellStyle name="Normal 9 2 7 3" xfId="2794"/>
    <cellStyle name="Normal 9 2 7 3 2" xfId="5074"/>
    <cellStyle name="Normal 9 2 7 4" xfId="5075"/>
    <cellStyle name="Normal 9 2 8" xfId="2795"/>
    <cellStyle name="Normal 9 2 8 2" xfId="2796"/>
    <cellStyle name="Normal 9 2 8 2 2" xfId="5076"/>
    <cellStyle name="Normal 9 2 8 3" xfId="5077"/>
    <cellStyle name="Normal 9 2 9" xfId="2797"/>
    <cellStyle name="Normal 9 2 9 2" xfId="2798"/>
    <cellStyle name="Normal 9 2 9 2 2" xfId="5078"/>
    <cellStyle name="Normal 9 2 9 3" xfId="5079"/>
    <cellStyle name="Normal 9 3" xfId="2799"/>
    <cellStyle name="Normal 9 3 2" xfId="2800"/>
    <cellStyle name="Normal 9 3 2 2" xfId="2801"/>
    <cellStyle name="Normal 9 3 2 2 2" xfId="2802"/>
    <cellStyle name="Normal 9 3 2 2 2 2" xfId="2803"/>
    <cellStyle name="Normal 9 3 2 2 2 2 2" xfId="5080"/>
    <cellStyle name="Normal 9 3 2 2 2 3" xfId="5081"/>
    <cellStyle name="Normal 9 3 2 2 3" xfId="2804"/>
    <cellStyle name="Normal 9 3 2 2 3 2" xfId="5082"/>
    <cellStyle name="Normal 9 3 2 2 4" xfId="5083"/>
    <cellStyle name="Normal 9 3 2 3" xfId="2805"/>
    <cellStyle name="Normal 9 3 2 3 2" xfId="2806"/>
    <cellStyle name="Normal 9 3 2 3 2 2" xfId="5084"/>
    <cellStyle name="Normal 9 3 2 3 3" xfId="5085"/>
    <cellStyle name="Normal 9 3 2 4" xfId="2807"/>
    <cellStyle name="Normal 9 3 2 4 2" xfId="5086"/>
    <cellStyle name="Normal 9 3 2 5" xfId="5087"/>
    <cellStyle name="Normal 9 3 3" xfId="2808"/>
    <cellStyle name="Normal 9 3 3 2" xfId="2809"/>
    <cellStyle name="Normal 9 3 3 2 2" xfId="2810"/>
    <cellStyle name="Normal 9 3 3 2 2 2" xfId="5088"/>
    <cellStyle name="Normal 9 3 3 2 3" xfId="5089"/>
    <cellStyle name="Normal 9 3 3 3" xfId="2811"/>
    <cellStyle name="Normal 9 3 3 3 2" xfId="5090"/>
    <cellStyle name="Normal 9 3 3 4" xfId="5091"/>
    <cellStyle name="Normal 9 3 4" xfId="2812"/>
    <cellStyle name="Normal 9 3 4 2" xfId="2813"/>
    <cellStyle name="Normal 9 3 4 2 2" xfId="5092"/>
    <cellStyle name="Normal 9 3 4 3" xfId="5093"/>
    <cellStyle name="Normal 9 3 5" xfId="2814"/>
    <cellStyle name="Normal 9 3 5 2" xfId="5094"/>
    <cellStyle name="Normal 9 3 6" xfId="5095"/>
    <cellStyle name="Normal 9 4" xfId="2815"/>
    <cellStyle name="Normal 9 4 2" xfId="2816"/>
    <cellStyle name="Normal 9 4 2 2" xfId="2817"/>
    <cellStyle name="Normal 9 4 2 2 2" xfId="2818"/>
    <cellStyle name="Normal 9 4 2 2 2 2" xfId="2819"/>
    <cellStyle name="Normal 9 4 2 2 2 2 2" xfId="5096"/>
    <cellStyle name="Normal 9 4 2 2 2 3" xfId="5097"/>
    <cellStyle name="Normal 9 4 2 2 3" xfId="2820"/>
    <cellStyle name="Normal 9 4 2 2 3 2" xfId="5098"/>
    <cellStyle name="Normal 9 4 2 2 4" xfId="5099"/>
    <cellStyle name="Normal 9 4 2 3" xfId="2821"/>
    <cellStyle name="Normal 9 4 2 3 2" xfId="2822"/>
    <cellStyle name="Normal 9 4 2 3 2 2" xfId="5100"/>
    <cellStyle name="Normal 9 4 2 3 3" xfId="5101"/>
    <cellStyle name="Normal 9 4 2 4" xfId="2823"/>
    <cellStyle name="Normal 9 4 2 4 2" xfId="5102"/>
    <cellStyle name="Normal 9 4 2 5" xfId="5103"/>
    <cellStyle name="Normal 9 4 3" xfId="2824"/>
    <cellStyle name="Normal 9 4 3 2" xfId="2825"/>
    <cellStyle name="Normal 9 4 3 2 2" xfId="2826"/>
    <cellStyle name="Normal 9 4 3 2 2 2" xfId="5104"/>
    <cellStyle name="Normal 9 4 3 2 3" xfId="5105"/>
    <cellStyle name="Normal 9 4 3 3" xfId="2827"/>
    <cellStyle name="Normal 9 4 3 3 2" xfId="5106"/>
    <cellStyle name="Normal 9 4 3 4" xfId="5107"/>
    <cellStyle name="Normal 9 4 4" xfId="2828"/>
    <cellStyle name="Normal 9 4 4 2" xfId="2829"/>
    <cellStyle name="Normal 9 4 4 2 2" xfId="5108"/>
    <cellStyle name="Normal 9 4 4 3" xfId="5109"/>
    <cellStyle name="Normal 9 4 5" xfId="2830"/>
    <cellStyle name="Normal 9 4 5 2" xfId="5110"/>
    <cellStyle name="Normal 9 4 6" xfId="5111"/>
    <cellStyle name="Normal 9 5" xfId="282"/>
    <cellStyle name="Normal 9 5 2" xfId="2831"/>
    <cellStyle name="Normal 9 5 2 2" xfId="2832"/>
    <cellStyle name="Normal 9 5 2 2 2" xfId="2833"/>
    <cellStyle name="Normal 9 5 2 2 2 2" xfId="5112"/>
    <cellStyle name="Normal 9 5 2 2 3" xfId="5113"/>
    <cellStyle name="Normal 9 5 2 3" xfId="2834"/>
    <cellStyle name="Normal 9 5 2 3 2" xfId="5114"/>
    <cellStyle name="Normal 9 5 2 4" xfId="5115"/>
    <cellStyle name="Normal 9 5 3" xfId="2835"/>
    <cellStyle name="Normal 9 5 3 2" xfId="2836"/>
    <cellStyle name="Normal 9 5 3 2 2" xfId="5116"/>
    <cellStyle name="Normal 9 5 3 3" xfId="5117"/>
    <cellStyle name="Normal 9 5 4" xfId="2837"/>
    <cellStyle name="Normal 9 5 4 2" xfId="5118"/>
    <cellStyle name="Normal 9 6" xfId="283"/>
    <cellStyle name="Normal 9 6 2" xfId="2838"/>
    <cellStyle name="Normal 9 6 2 2" xfId="2839"/>
    <cellStyle name="Normal 9 6 2 2 2" xfId="2840"/>
    <cellStyle name="Normal 9 6 2 2 2 2" xfId="5119"/>
    <cellStyle name="Normal 9 6 2 2 3" xfId="5120"/>
    <cellStyle name="Normal 9 6 2 3" xfId="2841"/>
    <cellStyle name="Normal 9 6 2 3 2" xfId="5121"/>
    <cellStyle name="Normal 9 6 2 4" xfId="5122"/>
    <cellStyle name="Normal 9 6 3" xfId="2842"/>
    <cellStyle name="Normal 9 6 3 2" xfId="2843"/>
    <cellStyle name="Normal 9 6 3 2 2" xfId="5123"/>
    <cellStyle name="Normal 9 6 3 3" xfId="5124"/>
    <cellStyle name="Normal 9 6 4" xfId="2844"/>
    <cellStyle name="Normal 9 6 4 2" xfId="5125"/>
    <cellStyle name="Normal 9 7" xfId="2845"/>
    <cellStyle name="Normal 9 7 2" xfId="2846"/>
    <cellStyle name="Normal 9 7 2 2" xfId="2847"/>
    <cellStyle name="Normal 9 7 2 2 2" xfId="5126"/>
    <cellStyle name="Normal 9 7 2 3" xfId="5127"/>
    <cellStyle name="Normal 9 7 3" xfId="2848"/>
    <cellStyle name="Normal 9 7 3 2" xfId="5128"/>
    <cellStyle name="Normal 9 7 4" xfId="5129"/>
    <cellStyle name="Normal 9 8" xfId="2849"/>
    <cellStyle name="Normal 9 8 2" xfId="2850"/>
    <cellStyle name="Normal 9 8 2 2" xfId="2851"/>
    <cellStyle name="Normal 9 8 2 2 2" xfId="5130"/>
    <cellStyle name="Normal 9 8 2 3" xfId="5131"/>
    <cellStyle name="Normal 9 8 3" xfId="2852"/>
    <cellStyle name="Normal 9 8 3 2" xfId="5132"/>
    <cellStyle name="Normal 9 8 4" xfId="5133"/>
    <cellStyle name="Normal 9 9" xfId="2853"/>
    <cellStyle name="Normal 9 9 2" xfId="2854"/>
    <cellStyle name="Normal 9 9 2 2" xfId="5134"/>
    <cellStyle name="Normal 9 9 3" xfId="5135"/>
    <cellStyle name="Normal 95" xfId="5200"/>
    <cellStyle name="Normal 97" xfId="5209"/>
    <cellStyle name="Normal_BVC sint. v.23.01.2013" xfId="28"/>
    <cellStyle name="Normal_BVC sint. v.23.01.2013 2" xfId="30"/>
    <cellStyle name="Normal_BVC sint. v.23.01.2013 2 2" xfId="549"/>
    <cellStyle name="Normal_CODIFICARE" xfId="32"/>
    <cellStyle name="Normal_Copy of Copy of BVC analitic" xfId="27"/>
    <cellStyle name="Normal_Copy of Copy of BVC analitic 2" xfId="29"/>
    <cellStyle name="Normal_Copy of Copy of BVC analitic 2 2" xfId="548"/>
    <cellStyle name="Normale_1D003B01" xfId="284"/>
    <cellStyle name="Notă" xfId="285"/>
    <cellStyle name="Notă 2" xfId="604"/>
    <cellStyle name="Notă 2 2" xfId="2855"/>
    <cellStyle name="Notă 2 2 2" xfId="5136"/>
    <cellStyle name="Notă 3" xfId="2856"/>
    <cellStyle name="Notă 3 2" xfId="5137"/>
    <cellStyle name="Notă 4" xfId="2857"/>
    <cellStyle name="Notă 4 2" xfId="5138"/>
    <cellStyle name="Notă 5" xfId="2858"/>
    <cellStyle name="Notă 5 2" xfId="5139"/>
    <cellStyle name="Notă 6" xfId="2859"/>
    <cellStyle name="Notă 6 2" xfId="5140"/>
    <cellStyle name="Note" xfId="372"/>
    <cellStyle name="Note 2" xfId="38"/>
    <cellStyle name="Note 2 2" xfId="605"/>
    <cellStyle name="Note 2 3" xfId="5222"/>
    <cellStyle name="Note 3" xfId="522"/>
    <cellStyle name="Note 3 2" xfId="606"/>
    <cellStyle name="Note 4" xfId="572"/>
    <cellStyle name="Numbers" xfId="286"/>
    <cellStyle name="Objective" xfId="287"/>
    <cellStyle name="Œ…‹æØ‚è [0.00]_laroux" xfId="288"/>
    <cellStyle name="Œ…‹æØ‚è_laroux" xfId="289"/>
    <cellStyle name="OffSheet" xfId="523"/>
    <cellStyle name="Output" xfId="373"/>
    <cellStyle name="Output 2" xfId="524"/>
    <cellStyle name="Output 2 2" xfId="2860"/>
    <cellStyle name="Output 3" xfId="525"/>
    <cellStyle name="Output 4" xfId="573"/>
    <cellStyle name="per.style" xfId="290"/>
    <cellStyle name="Percent" xfId="2" builtinId="5"/>
    <cellStyle name="Percent [0]_#6 Temps &amp; Contractors_BINV" xfId="291"/>
    <cellStyle name="Percent [00]_#6 Temps &amp; Contractors" xfId="292"/>
    <cellStyle name="Percent [2]" xfId="293"/>
    <cellStyle name="Percent 10" xfId="2992"/>
    <cellStyle name="Percent 10 2" xfId="5162"/>
    <cellStyle name="Percent 10 3" xfId="5231"/>
    <cellStyle name="Percent 11" xfId="3028"/>
    <cellStyle name="Percent 12" xfId="5160"/>
    <cellStyle name="Percent 13" xfId="5230"/>
    <cellStyle name="Percent 2" xfId="16"/>
    <cellStyle name="Percent 2 2" xfId="294"/>
    <cellStyle name="Percent 2 2 2" xfId="2953"/>
    <cellStyle name="Percent 2 2 2 2" xfId="5141"/>
    <cellStyle name="Percent 2 2 3" xfId="2960"/>
    <cellStyle name="Percent 2 2 3 2" xfId="5142"/>
    <cellStyle name="Percent 2 2 4" xfId="2962"/>
    <cellStyle name="Percent 2 2 4 2" xfId="5143"/>
    <cellStyle name="Percent 2 2 5" xfId="5144"/>
    <cellStyle name="Percent 2 2 6" xfId="5145"/>
    <cellStyle name="Percent 2 3" xfId="526"/>
    <cellStyle name="Percent 2 3 2" xfId="5177"/>
    <cellStyle name="Percent 3" xfId="21"/>
    <cellStyle name="Percent 3 2" xfId="386"/>
    <cellStyle name="Percent 3 2 2" xfId="5146"/>
    <cellStyle name="Percent 3 2 3" xfId="5147"/>
    <cellStyle name="Percent 3 3" xfId="2974"/>
    <cellStyle name="Percent 3 4" xfId="3023"/>
    <cellStyle name="Percent 4" xfId="295"/>
    <cellStyle name="Percent 5" xfId="296"/>
    <cellStyle name="Percent 6" xfId="297"/>
    <cellStyle name="Percent 7" xfId="582"/>
    <cellStyle name="Percent 7 2" xfId="5148"/>
    <cellStyle name="Percent 8" xfId="2954"/>
    <cellStyle name="Percent 8 2" xfId="5149"/>
    <cellStyle name="Percent 9" xfId="2981"/>
    <cellStyle name="PERCENTAGE" xfId="298"/>
    <cellStyle name="pricing" xfId="299"/>
    <cellStyle name="Procent 2" xfId="2861"/>
    <cellStyle name="Procent 2 2" xfId="5150"/>
    <cellStyle name="Prozent 2" xfId="2862"/>
    <cellStyle name="Prozent 3" xfId="2863"/>
    <cellStyle name="Prozent_ConSheet2000" xfId="300"/>
    <cellStyle name="PSChar" xfId="301"/>
    <cellStyle name="R_Ref" xfId="302"/>
    <cellStyle name="R_Ref_G 215 note FA fara provizioane" xfId="303"/>
    <cellStyle name="R_Ref_G 215 note FA fara provizioane_Book1" xfId="304"/>
    <cellStyle name="R_Ref_G 215 note FA fara provizioane_F2 200_Monthly P&amp;L @ 31.12.2009" xfId="305"/>
    <cellStyle name="R_Ref_G 215 note FA fara provizioane_F2_120_Centralized CB's as of 31.12.2009 ok" xfId="306"/>
    <cellStyle name="R_Ref_G 215 note FA fara provizioane_Hidroelectrica FS OMF @ 31.12.2009" xfId="307"/>
    <cellStyle name="R_Ref_G 215 note FA fara provizioane_Monthly P&amp;L 31.12.2008" xfId="308"/>
    <cellStyle name="R_Ref_G 215 note FA fara provizioane_sebes standalone" xfId="309"/>
    <cellStyle name="R_Ref_IFRS FS" xfId="310"/>
    <cellStyle name="R_Ref_IFRS FS_2006" xfId="311"/>
    <cellStyle name="R_Ref_IFRS FS_2006_G 215 note FA fara provizioane" xfId="312"/>
    <cellStyle name="R_Ref_IFRS FS_2006_G 215 note FA fara provizioane_Book1" xfId="313"/>
    <cellStyle name="R_Ref_IFRS FS_2006_G 215 note FA fara provizioane_F2 200_Monthly P&amp;L @ 31.12.2009" xfId="314"/>
    <cellStyle name="R_Ref_IFRS FS_2006_G 215 note FA fara provizioane_F2_120_Centralized CB's as of 31.12.2009 ok" xfId="315"/>
    <cellStyle name="R_Ref_IFRS FS_2006_G 215 note FA fara provizioane_Hidroelectrica FS OMF @ 31.12.2009" xfId="316"/>
    <cellStyle name="R_Ref_IFRS FS_2006_G 215 note FA fara provizioane_Monthly P&amp;L 31.12.2008" xfId="317"/>
    <cellStyle name="R_Ref_IFRS FS_2006_G 215 note FA fara provizioane_sebes standalone" xfId="318"/>
    <cellStyle name="R_Ref_TAROM IFRS 31.12.2007" xfId="319"/>
    <cellStyle name="R_Ref_TAROM IFRS 31.12.2007_Book1" xfId="320"/>
    <cellStyle name="R_Ref_TAROM IFRS 31.12.2007_F2 200_Monthly P&amp;L @ 31.12.2009" xfId="321"/>
    <cellStyle name="R_Ref_TAROM IFRS 31.12.2007_F2_120_Centralized CB's as of 31.12.2009 ok" xfId="322"/>
    <cellStyle name="R_Ref_TAROM IFRS 31.12.2007_Hidroelectrica FS OMF @ 31.12.2009" xfId="323"/>
    <cellStyle name="R_Ref_TAROM IFRS 31.12.2007_Monthly P&amp;L 31.12.2008" xfId="324"/>
    <cellStyle name="R_Ref_TAROM IFRS 31.12.2007_sebes standalone" xfId="325"/>
    <cellStyle name="Ref_key" xfId="326"/>
    <cellStyle name="RevList" xfId="327"/>
    <cellStyle name="Saisie" xfId="17"/>
    <cellStyle name="SAPBEXHLevel1" xfId="527"/>
    <cellStyle name="SAPBEXHLevel3" xfId="2864"/>
    <cellStyle name="SAPBEXHLevel3 2" xfId="2865"/>
    <cellStyle name="SAPBEXHLevel3_Factsheet VERBUND" xfId="2866"/>
    <cellStyle name="SAPBEXstdData" xfId="528"/>
    <cellStyle name="SAPBEXstdItem" xfId="2867"/>
    <cellStyle name="SAPBEXstdItemX" xfId="2868"/>
    <cellStyle name="SAPOutput" xfId="328"/>
    <cellStyle name="Single_acc_x000a_386grabber=M" xfId="529"/>
    <cellStyle name="Standard 2" xfId="329"/>
    <cellStyle name="Standard 3" xfId="2869"/>
    <cellStyle name="Standard_#KIGR3" xfId="330"/>
    <cellStyle name="Standard2" xfId="331"/>
    <cellStyle name="Standard3" xfId="332"/>
    <cellStyle name="Standard4" xfId="333"/>
    <cellStyle name="Style 1" xfId="18"/>
    <cellStyle name="Style 1 2" xfId="576"/>
    <cellStyle name="Style 2" xfId="334"/>
    <cellStyle name="subhead" xfId="2870"/>
    <cellStyle name="Subtotal" xfId="335"/>
    <cellStyle name="T" xfId="336"/>
    <cellStyle name="T 2" xfId="607"/>
    <cellStyle name="T_Balanta FH Rm Valcea" xfId="337"/>
    <cellStyle name="T_Balanta FH Rm Valcea 2" xfId="608"/>
    <cellStyle name="T_Book1" xfId="338"/>
    <cellStyle name="T_Book1 2" xfId="609"/>
    <cellStyle name="T_F2 200_Monthly P&amp;L @ 31.12.2009" xfId="339"/>
    <cellStyle name="T_F2 200_Monthly P&amp;L @ 31.12.2009 2" xfId="610"/>
    <cellStyle name="T_F2_100 Audited Consolidated TB 31.12.2009" xfId="340"/>
    <cellStyle name="T_F2_100 Audited Consolidated TB 31.12.2009 2" xfId="611"/>
    <cellStyle name="T_F2_120_Centralized CB's as of 31.12.2009 ok" xfId="341"/>
    <cellStyle name="T_F2_120_Centralized CB's as of 31.12.2009 ok 2" xfId="612"/>
    <cellStyle name="T_G 2_Nota FA_OMF@ 31 Dec 2009" xfId="342"/>
    <cellStyle name="T_G 2_Nota FA_OMF@ 31 Dec 2009 2" xfId="613"/>
    <cellStyle name="T_Monthly P&amp;L 31.12.2008" xfId="343"/>
    <cellStyle name="T_Monthly P&amp;L 31.12.2008 2" xfId="614"/>
    <cellStyle name="T_Xl0000043" xfId="344"/>
    <cellStyle name="T_Xl0000043 2" xfId="615"/>
    <cellStyle name="Table_Heading" xfId="530"/>
    <cellStyle name="Tausender" xfId="345"/>
    <cellStyle name="Technical_Input" xfId="531"/>
    <cellStyle name="Text avertisment" xfId="346"/>
    <cellStyle name="Text avertisment 2" xfId="2871"/>
    <cellStyle name="Text avertisment 2 2" xfId="2872"/>
    <cellStyle name="Text avertisment 3" xfId="2873"/>
    <cellStyle name="Text avertisment 4" xfId="2874"/>
    <cellStyle name="Text avertisment 5" xfId="2875"/>
    <cellStyle name="Text avertisment 6" xfId="2876"/>
    <cellStyle name="Text explicativ" xfId="347"/>
    <cellStyle name="Text explicativ 2" xfId="2877"/>
    <cellStyle name="Text explicativ 2 2" xfId="2878"/>
    <cellStyle name="Text explicativ 3" xfId="2879"/>
    <cellStyle name="Text explicativ 4" xfId="2880"/>
    <cellStyle name="Text explicativ 5" xfId="2881"/>
    <cellStyle name="Text explicativ 6" xfId="2882"/>
    <cellStyle name="Title" xfId="374"/>
    <cellStyle name="Title 2" xfId="532"/>
    <cellStyle name="Title 2 2" xfId="2883"/>
    <cellStyle name="Title 3" xfId="533"/>
    <cellStyle name="Title 4" xfId="574"/>
    <cellStyle name="Titlu" xfId="348"/>
    <cellStyle name="Titlu 1" xfId="349"/>
    <cellStyle name="Titlu 1 2" xfId="2884"/>
    <cellStyle name="Titlu 1 2 2" xfId="2885"/>
    <cellStyle name="Titlu 1 3" xfId="2886"/>
    <cellStyle name="Titlu 1 4" xfId="2887"/>
    <cellStyle name="Titlu 1 5" xfId="2888"/>
    <cellStyle name="Titlu 1 6" xfId="2889"/>
    <cellStyle name="Titlu 2" xfId="350"/>
    <cellStyle name="Titlu 2 2" xfId="2890"/>
    <cellStyle name="Titlu 2 2 2" xfId="2891"/>
    <cellStyle name="Titlu 2 3" xfId="2892"/>
    <cellStyle name="Titlu 2 4" xfId="2893"/>
    <cellStyle name="Titlu 2 5" xfId="2894"/>
    <cellStyle name="Titlu 2 6" xfId="2895"/>
    <cellStyle name="Titlu 3" xfId="351"/>
    <cellStyle name="Titlu 3 2" xfId="2896"/>
    <cellStyle name="Titlu 3 2 2" xfId="2897"/>
    <cellStyle name="Titlu 3 3" xfId="2898"/>
    <cellStyle name="Titlu 3 4" xfId="2899"/>
    <cellStyle name="Titlu 3 5" xfId="2900"/>
    <cellStyle name="Titlu 3 6" xfId="2901"/>
    <cellStyle name="Titlu 4" xfId="352"/>
    <cellStyle name="Titlu 4 2" xfId="2902"/>
    <cellStyle name="Titlu 4 2 2" xfId="2903"/>
    <cellStyle name="Titlu 4 3" xfId="2904"/>
    <cellStyle name="Titlu 4 4" xfId="2905"/>
    <cellStyle name="Titlu 4 5" xfId="2906"/>
    <cellStyle name="Titlu 4 6" xfId="2907"/>
    <cellStyle name="Titlu 5" xfId="2908"/>
    <cellStyle name="Titlu 5 2" xfId="2909"/>
    <cellStyle name="Titlu 6" xfId="2910"/>
    <cellStyle name="Titlu 7" xfId="2911"/>
    <cellStyle name="Titlu 8" xfId="2912"/>
    <cellStyle name="Titlu 9" xfId="2913"/>
    <cellStyle name="Titlu_L 40_Ageing test (acc 411)" xfId="353"/>
    <cellStyle name="Total 2" xfId="534"/>
    <cellStyle name="Total 2 2" xfId="2914"/>
    <cellStyle name="Total 2 3" xfId="2915"/>
    <cellStyle name="Total 2 4" xfId="2916"/>
    <cellStyle name="Total 2 5" xfId="2917"/>
    <cellStyle name="Total 3" xfId="535"/>
    <cellStyle name="Total 4" xfId="583"/>
    <cellStyle name="Total 5" xfId="2918"/>
    <cellStyle name="Total 6" xfId="2919"/>
    <cellStyle name="Unit" xfId="536"/>
    <cellStyle name="Unit 2" xfId="537"/>
    <cellStyle name="Unit 2 2" xfId="538"/>
    <cellStyle name="Unit 2 3" xfId="539"/>
    <cellStyle name="Unit 3" xfId="540"/>
    <cellStyle name="Unit 3 3" xfId="541"/>
    <cellStyle name="Unit 4" xfId="542"/>
    <cellStyle name="Unit_Teraplast_Cashflow__V_17082011" xfId="543"/>
    <cellStyle name="Valuta (0)_ACCESSORIE" xfId="354"/>
    <cellStyle name="Valuta_FRO_0100" xfId="355"/>
    <cellStyle name="Verificare celulă" xfId="356"/>
    <cellStyle name="Verificare celulă 2" xfId="2920"/>
    <cellStyle name="Verificare celulă 2 2" xfId="2921"/>
    <cellStyle name="Verificare celulă 3" xfId="2922"/>
    <cellStyle name="Verificare celulă 4" xfId="2923"/>
    <cellStyle name="Verificare celulă 5" xfId="2924"/>
    <cellStyle name="Verificare celulă 6" xfId="2925"/>
    <cellStyle name="Virgulă 2" xfId="377"/>
    <cellStyle name="Virgulă 2 2" xfId="616"/>
    <cellStyle name="Virgulă 2 2 2" xfId="5151"/>
    <cellStyle name="Virgulă 2 3" xfId="5152"/>
    <cellStyle name="Virgulă 3" xfId="2926"/>
    <cellStyle name="Virgulă 3 2" xfId="5153"/>
    <cellStyle name="Währung [0]_1" xfId="357"/>
    <cellStyle name="Währung_1" xfId="358"/>
    <cellStyle name="Warning Text" xfId="375"/>
    <cellStyle name="Warning Text 2" xfId="544"/>
    <cellStyle name="Warning Text 2 2" xfId="2927"/>
    <cellStyle name="Warning Text 3" xfId="545"/>
    <cellStyle name="Warning Text 4" xfId="575"/>
    <cellStyle name="Zwischensumme" xfId="2928"/>
  </cellStyles>
  <dxfs count="0"/>
  <tableStyles count="0" defaultTableStyle="TableStyleMedium2" defaultPivotStyle="PivotStyleLight16"/>
  <colors>
    <mruColors>
      <color rgb="FFFF0066"/>
      <color rgb="FF3D4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irectia%20Resurse%20Umane\Serviciul%20Salarizare\Avansare_2018\Repartizare%20BUGET\Repartizare_v5-perf%20exceptionala\BVC_avansare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Users\daniela.iordanescu\AppData\Local\Microsoft\Windows\INetCache\Content.Outlook\FF4W1FZ7\BVC%202015\oldBVC%202015%20V5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rectia%20Economica\DEP%20CONTABILITATE\BUGET\IONUT\2016\Tablou%20de%20bord\Ianuarie\Tablou%20de%20Bord%20%20ian%2020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tia%20Economica\DEP%20CONTABILITATE\BUGET\IONUT\2016\Tablou%20de%20bord\Ianuarie\Tablou%20de%20Bord%20%20ian%2020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ocumentum\Export\1107264725291162178\1DAVE\MVS\IPE\Training%20materials%201-2002\IPE_Spreadsheet_Canadian_Vers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ocuments%20and%20Settings\Henning-Nielsen\Local%20Settings\Temporary%20Internet%20Files\OLK39\MaGS%20Data%20Base%20Master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ocuments%20and%20Settings\Henning-Nielsen\Local%20Settings\Temporary%20Internet%20Files\OLK39\MaGS%20Master%20Datab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Users\gabriela.muset\AppData\Local\Microsoft\Windows\Temporary%20Internet%20Files\Content.Outlook\WQZQ11LZ\CF%202014%20-2018%20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_realiz%202017\12%2017\ESTIMARI%20CONSUMATORI%20OCT%20ELA.%20_20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_realiz%202017\12%2017\ESTIMARI%20CONSUMATORI%20OCT%20ELA.%20_2017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irectia%20Economica\DEP%20CONTABILITATE\BUGET\IONUT\2016\Tablou%20de%20bord\Ianuarie\Tablou%20de%20Bord%20%20ian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Documents%20and%20Settings\bogdan.pribeagu\Local%20Settings\Temporary%20Internet%20Files\Content.Outlook\UUYK17VD\CF%202014%20-2018%20APRILI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Users\serban.dragomirescu\AppData\Local\Microsoft\Windows\INetCache\Content.Outlook\NXXM5LMY\BVC%202018%20V.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irectia%20Economica\DEP%20CONTABILITATE\StefanN\Diverse\2010%20-%202014%20BALANTE%20-%20Consolidat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irectia%20Economica\DEP%20CONTABILITATE\StefanN\Diverse\1%202010%20-%202014%20BALANTE%20CPP%20-%20Consolidat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A_realiz%202015\04%2015\BVC%202015%20V5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_realiz%202015\04%2015\BVC%202015%20V5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irectia%20Economica\DEP%20CONTABILITATE\BUGET\BUGET\(MEC)PL%20DE%20ADMIN%20insolventa%202014%20cu%20actualizari%202013%20var%2024.04.2014%20FINAL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tia%20Economica\DEP%20CONTABILITATE\BUGET\BUGET\(MEC)PL%20DE%20ADMIN%20insolventa%202014%20cu%20actualizari%202013%20var%2024.04.2014%20FINALA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A_realiz%202017\03%2017\2)_TRIM%20I_executia%20BVC%20la%2031.03.201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A_realiz%202017\03%2017\170208%20BUGET%202017-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oxana.popa\AppData\Local\Microsoft\Windows\Temporary%20Internet%20Files\Content.Outlook\8I48PY5K\170208%20BUGET%202017-2018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Directia%20Economica\DEP%20CONTABILITATE\BUGET\BUGET%202018\BVC%202018%20V.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_realiz%202015\04%2015\BVC%202015%20V5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_realiz%202018\09%2018\executia%20BVC%20la%2030.09.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_realiz%202018\09%2018\executia%20BVC%20la%2030.09.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BVC%202021-2023%20v0903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oxana.popa\AppData\Local\Microsoft\Windows\Temporary%20Internet%20Files\Content.Outlook\8I48PY5K\170208%20BUGET%202017-2018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Users\roxana.popa\AppData\Local\Microsoft\Windows\Temporary%20Internet%20Files\Content.Outlook\8I48PY5K\170208%20BUGET%202017-2018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My%20Documents\AAger\CCR%20onlin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A_realiz%202017\03%2017\BVC%202016%20v.5_(cu%20realizat%202015)_04.05.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Users\daniela.iordanescu\AppData\Local\Microsoft\Windows\INetCache\Content.Outlook\FF4W1FZ7\BVC%202016%20V.19%20(formular%20nou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idmsfs02\Public%20Hidroelectrica\Users\stefan.nitu\Desktop\BVC__2018%20V.34%20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9MODEL AVANSARE DEP- COMP"/>
      <sheetName val="ANEXA 9MODEL AVANSARE SUCURSALA"/>
      <sheetName val="ANEXA 8 EXECUTIV"/>
      <sheetName val="ANEXA 7 SH SEBES"/>
      <sheetName val="ANEXA 6 SH RM VALCEA"/>
      <sheetName val="ANEXA 5 SH PORTILE DE FIER"/>
      <sheetName val="ANEXA 4 SH HATEG"/>
      <sheetName val="ANEXA 3 SH CURTEA DE ARGES"/>
      <sheetName val="ANEXA 2 SH CLUJ"/>
      <sheetName val="ANEXA NR 1 BISTRITA"/>
      <sheetName val="ANEXA 2repartizare FINAL 125000"/>
      <sheetName val="ANEXA 2sinteza 125.000"/>
      <sheetName val="total_03.12.2018"/>
      <sheetName val="min4% si min10%"/>
      <sheetName val="dubluri"/>
      <sheetName val="baza salarii_01.11.2018"/>
      <sheetName val="SB 03.12.2018"/>
      <sheetName val="BVC perform exc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"/>
      <sheetName val="An2"/>
      <sheetName val="An3"/>
      <sheetName val="An4 (2)"/>
      <sheetName val="An4"/>
      <sheetName val="An5"/>
      <sheetName val="An6"/>
      <sheetName val="An7"/>
      <sheetName val="An8"/>
      <sheetName val="An9"/>
      <sheetName val="corel"/>
      <sheetName val="Sheet1"/>
      <sheetName val="Sheet3"/>
      <sheetName val="propSH2015"/>
      <sheetName val="Calcule"/>
      <sheetName val="RU"/>
      <sheetName val="alte ch terti"/>
      <sheetName val="mandat"/>
      <sheetName val="Detalii BVC"/>
      <sheetName val="Trading"/>
      <sheetName val="BL15"/>
      <sheetName val="centralizANRE"/>
      <sheetName val="ANRE2014"/>
      <sheetName val="ANRE2015"/>
      <sheetName val="balR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cost unitar"/>
      <sheetName val="bilant previzionat"/>
      <sheetName val="bilant previzionat (2)"/>
      <sheetName val="CF INDIRECT"/>
      <sheetName val="Bilant sintetic"/>
      <sheetName val="SIMULARE COSTURI"/>
      <sheetName val="cheltuieli nedeductibile"/>
      <sheetName val="CASH-FLOW"/>
      <sheetName val="cash-flow indirect"/>
      <sheetName val="Sheet2"/>
    </sheetNames>
    <sheetDataSet>
      <sheetData sheetId="0">
        <row r="67">
          <cell r="H67">
            <v>100604.988</v>
          </cell>
        </row>
      </sheetData>
      <sheetData sheetId="1">
        <row r="13">
          <cell r="J13">
            <v>2852813.0418876209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2012</v>
          </cell>
          <cell r="CE1">
            <v>2016</v>
          </cell>
        </row>
        <row r="2">
          <cell r="CE2" t="str">
            <v>Valoare lei
2016</v>
          </cell>
        </row>
        <row r="3">
          <cell r="CE3">
            <v>0</v>
          </cell>
        </row>
        <row r="4">
          <cell r="CE4">
            <v>0</v>
          </cell>
        </row>
        <row r="5">
          <cell r="CE5">
            <v>0</v>
          </cell>
        </row>
        <row r="6">
          <cell r="CE6">
            <v>232200000</v>
          </cell>
        </row>
        <row r="7">
          <cell r="CE7">
            <v>0</v>
          </cell>
        </row>
        <row r="8">
          <cell r="CE8">
            <v>0</v>
          </cell>
        </row>
        <row r="9">
          <cell r="CE9">
            <v>0</v>
          </cell>
        </row>
        <row r="10">
          <cell r="CE10">
            <v>0</v>
          </cell>
        </row>
        <row r="11">
          <cell r="CE11">
            <v>0</v>
          </cell>
        </row>
        <row r="12">
          <cell r="CE12">
            <v>0</v>
          </cell>
        </row>
        <row r="13">
          <cell r="CE13">
            <v>0</v>
          </cell>
        </row>
        <row r="14">
          <cell r="CE14">
            <v>0</v>
          </cell>
        </row>
        <row r="15">
          <cell r="CE15">
            <v>0</v>
          </cell>
        </row>
        <row r="16">
          <cell r="CE16">
            <v>0</v>
          </cell>
        </row>
        <row r="17">
          <cell r="CE17">
            <v>1200000</v>
          </cell>
        </row>
        <row r="18">
          <cell r="CE18">
            <v>0</v>
          </cell>
        </row>
        <row r="19">
          <cell r="CE19">
            <v>0</v>
          </cell>
        </row>
        <row r="20">
          <cell r="CE20">
            <v>0</v>
          </cell>
        </row>
        <row r="21">
          <cell r="CE21">
            <v>0</v>
          </cell>
        </row>
        <row r="22">
          <cell r="CE22">
            <v>0</v>
          </cell>
        </row>
        <row r="23">
          <cell r="CE23">
            <v>0</v>
          </cell>
        </row>
        <row r="24">
          <cell r="CE24">
            <v>0</v>
          </cell>
        </row>
        <row r="25">
          <cell r="CE25">
            <v>0</v>
          </cell>
        </row>
        <row r="26">
          <cell r="CE26">
            <v>364892015.51087999</v>
          </cell>
        </row>
        <row r="27">
          <cell r="CE27">
            <v>60261792</v>
          </cell>
        </row>
        <row r="28">
          <cell r="CE28">
            <v>0</v>
          </cell>
        </row>
        <row r="29">
          <cell r="CE29">
            <v>0</v>
          </cell>
        </row>
        <row r="30">
          <cell r="CE30">
            <v>0</v>
          </cell>
        </row>
        <row r="31">
          <cell r="CE31">
            <v>1612436192.0713921</v>
          </cell>
        </row>
        <row r="32">
          <cell r="CE32">
            <v>234750000</v>
          </cell>
        </row>
        <row r="33">
          <cell r="CE33">
            <v>69300000</v>
          </cell>
        </row>
        <row r="34">
          <cell r="CE34">
            <v>20500000</v>
          </cell>
        </row>
        <row r="35">
          <cell r="CE35">
            <v>100656000</v>
          </cell>
        </row>
        <row r="36">
          <cell r="CE36">
            <v>7196000</v>
          </cell>
        </row>
        <row r="37">
          <cell r="CE37">
            <v>350000</v>
          </cell>
        </row>
        <row r="38">
          <cell r="CE38">
            <v>35000</v>
          </cell>
        </row>
        <row r="39">
          <cell r="CE39">
            <v>5045545</v>
          </cell>
        </row>
        <row r="40">
          <cell r="CE40">
            <v>165000000</v>
          </cell>
        </row>
        <row r="42">
          <cell r="CE42">
            <v>2628000</v>
          </cell>
        </row>
        <row r="43">
          <cell r="CE43">
            <v>45000000</v>
          </cell>
        </row>
        <row r="44">
          <cell r="CE44">
            <v>18000</v>
          </cell>
        </row>
        <row r="45">
          <cell r="CE45">
            <v>173830298.40000001</v>
          </cell>
        </row>
        <row r="46">
          <cell r="CE46">
            <v>27000311.760000002</v>
          </cell>
        </row>
        <row r="47">
          <cell r="CE47">
            <v>1050624.9999999998</v>
          </cell>
        </row>
        <row r="48">
          <cell r="CE48">
            <v>0</v>
          </cell>
        </row>
        <row r="49">
          <cell r="CE49">
            <v>2499093.75</v>
          </cell>
        </row>
        <row r="50">
          <cell r="CE50">
            <v>0</v>
          </cell>
        </row>
        <row r="51">
          <cell r="CE51">
            <v>35009655</v>
          </cell>
        </row>
        <row r="52">
          <cell r="CE52">
            <v>0</v>
          </cell>
        </row>
        <row r="53">
          <cell r="CE53">
            <v>0</v>
          </cell>
        </row>
        <row r="54">
          <cell r="CE54">
            <v>0</v>
          </cell>
        </row>
        <row r="55">
          <cell r="CE55">
            <v>0</v>
          </cell>
        </row>
        <row r="56">
          <cell r="CE56">
            <v>15000000</v>
          </cell>
        </row>
        <row r="57">
          <cell r="CE57">
            <v>6000000</v>
          </cell>
        </row>
        <row r="58">
          <cell r="CE58">
            <v>0</v>
          </cell>
        </row>
        <row r="59">
          <cell r="CE59">
            <v>2000000</v>
          </cell>
        </row>
        <row r="60">
          <cell r="CE60">
            <v>0</v>
          </cell>
        </row>
        <row r="61">
          <cell r="CE61">
            <v>0</v>
          </cell>
        </row>
        <row r="62">
          <cell r="CE62">
            <v>0</v>
          </cell>
        </row>
        <row r="63">
          <cell r="CE63">
            <v>0</v>
          </cell>
        </row>
        <row r="64">
          <cell r="CE64">
            <v>0</v>
          </cell>
        </row>
        <row r="65">
          <cell r="CE65">
            <v>1527777.7777777775</v>
          </cell>
        </row>
        <row r="66">
          <cell r="CE66">
            <v>0</v>
          </cell>
        </row>
        <row r="67">
          <cell r="CE67">
            <v>0</v>
          </cell>
        </row>
        <row r="68">
          <cell r="CE68">
            <v>0</v>
          </cell>
        </row>
        <row r="69">
          <cell r="CE69">
            <v>0</v>
          </cell>
        </row>
        <row r="70">
          <cell r="CE70">
            <v>0</v>
          </cell>
        </row>
        <row r="71">
          <cell r="CE71">
            <v>0</v>
          </cell>
        </row>
        <row r="72">
          <cell r="CE72">
            <v>0</v>
          </cell>
        </row>
        <row r="73">
          <cell r="CE73">
            <v>1492399</v>
          </cell>
        </row>
        <row r="74">
          <cell r="CE74">
            <v>178192.5</v>
          </cell>
        </row>
        <row r="75">
          <cell r="CE75">
            <v>521292.75000000006</v>
          </cell>
        </row>
        <row r="76">
          <cell r="CE76">
            <v>0</v>
          </cell>
        </row>
        <row r="77">
          <cell r="CE77">
            <v>1840000</v>
          </cell>
        </row>
        <row r="78">
          <cell r="CE78">
            <v>357744</v>
          </cell>
        </row>
        <row r="79">
          <cell r="CE79">
            <v>517928.6</v>
          </cell>
        </row>
        <row r="80">
          <cell r="CE80">
            <v>200000</v>
          </cell>
        </row>
        <row r="81">
          <cell r="CE81">
            <v>0</v>
          </cell>
        </row>
        <row r="82">
          <cell r="CE82">
            <v>300</v>
          </cell>
        </row>
        <row r="83">
          <cell r="CE83">
            <v>1527201.4</v>
          </cell>
        </row>
        <row r="84">
          <cell r="CE84">
            <v>212068</v>
          </cell>
        </row>
        <row r="85">
          <cell r="CE85">
            <v>0</v>
          </cell>
        </row>
        <row r="86">
          <cell r="CE86">
            <v>0</v>
          </cell>
        </row>
        <row r="87">
          <cell r="CE87">
            <v>282547</v>
          </cell>
        </row>
        <row r="88">
          <cell r="CE88">
            <v>50000</v>
          </cell>
        </row>
        <row r="89">
          <cell r="CE89">
            <v>0</v>
          </cell>
        </row>
        <row r="90">
          <cell r="CE90">
            <v>0</v>
          </cell>
        </row>
        <row r="91">
          <cell r="CE91">
            <v>63400</v>
          </cell>
        </row>
        <row r="92">
          <cell r="CE92">
            <v>487995.05</v>
          </cell>
        </row>
        <row r="93">
          <cell r="CE93">
            <v>22890</v>
          </cell>
        </row>
        <row r="94">
          <cell r="CE94">
            <v>1578303.65</v>
          </cell>
        </row>
        <row r="95">
          <cell r="CE95">
            <v>0</v>
          </cell>
        </row>
        <row r="96">
          <cell r="CE96">
            <v>0</v>
          </cell>
        </row>
        <row r="97">
          <cell r="CE97">
            <v>0</v>
          </cell>
        </row>
        <row r="98">
          <cell r="CE98">
            <v>0</v>
          </cell>
        </row>
        <row r="99">
          <cell r="CE99">
            <v>313100</v>
          </cell>
        </row>
        <row r="100">
          <cell r="CE100">
            <v>455300</v>
          </cell>
        </row>
        <row r="101">
          <cell r="CE101">
            <v>322989856</v>
          </cell>
        </row>
        <row r="102">
          <cell r="CE102">
            <v>286499</v>
          </cell>
        </row>
        <row r="103">
          <cell r="CE103">
            <v>285302</v>
          </cell>
        </row>
        <row r="104">
          <cell r="CE104">
            <v>0</v>
          </cell>
        </row>
        <row r="105">
          <cell r="CE105">
            <v>1527893</v>
          </cell>
        </row>
        <row r="106">
          <cell r="CE106">
            <v>9000000</v>
          </cell>
        </row>
        <row r="107">
          <cell r="CE107">
            <v>288450999.66621995</v>
          </cell>
        </row>
        <row r="108">
          <cell r="CE108">
            <v>0</v>
          </cell>
        </row>
        <row r="109">
          <cell r="CE109">
            <v>55849524.253799975</v>
          </cell>
        </row>
        <row r="110">
          <cell r="CE110">
            <v>349048.06099999999</v>
          </cell>
        </row>
        <row r="111">
          <cell r="CE111">
            <v>8494</v>
          </cell>
        </row>
        <row r="112">
          <cell r="CE112">
            <v>0</v>
          </cell>
        </row>
        <row r="113">
          <cell r="CE113">
            <v>0</v>
          </cell>
        </row>
        <row r="114">
          <cell r="CE114">
            <v>0</v>
          </cell>
        </row>
        <row r="115">
          <cell r="CE115">
            <v>11638899</v>
          </cell>
        </row>
        <row r="116">
          <cell r="CE116">
            <v>53101092</v>
          </cell>
        </row>
        <row r="117">
          <cell r="CE117">
            <v>0</v>
          </cell>
        </row>
        <row r="118">
          <cell r="CE118">
            <v>9539935</v>
          </cell>
        </row>
        <row r="119">
          <cell r="CE119">
            <v>12124840</v>
          </cell>
        </row>
        <row r="120">
          <cell r="CE120">
            <v>1868085</v>
          </cell>
        </row>
        <row r="121">
          <cell r="CE121">
            <v>3683864.9929999998</v>
          </cell>
        </row>
        <row r="122">
          <cell r="CE122">
            <v>0</v>
          </cell>
        </row>
        <row r="123">
          <cell r="CE123">
            <v>0</v>
          </cell>
        </row>
        <row r="124">
          <cell r="CE124">
            <v>2872622.5445822719</v>
          </cell>
        </row>
        <row r="125">
          <cell r="CE125">
            <v>0</v>
          </cell>
        </row>
        <row r="126">
          <cell r="CE126">
            <v>7129653.46</v>
          </cell>
        </row>
        <row r="127">
          <cell r="CE127">
            <v>0</v>
          </cell>
        </row>
        <row r="128">
          <cell r="CE128">
            <v>0</v>
          </cell>
        </row>
        <row r="129">
          <cell r="CE129">
            <v>313507.40000000002</v>
          </cell>
        </row>
        <row r="130">
          <cell r="CE130">
            <v>0</v>
          </cell>
        </row>
        <row r="131">
          <cell r="CE131">
            <v>69204</v>
          </cell>
        </row>
        <row r="132">
          <cell r="CE132">
            <v>1350000</v>
          </cell>
        </row>
        <row r="133">
          <cell r="CE133">
            <v>0</v>
          </cell>
        </row>
        <row r="134">
          <cell r="CE134">
            <v>3575950</v>
          </cell>
        </row>
        <row r="135">
          <cell r="CE135">
            <v>5000</v>
          </cell>
        </row>
        <row r="136">
          <cell r="CE136">
            <v>1500</v>
          </cell>
        </row>
        <row r="137">
          <cell r="CE137">
            <v>14522563</v>
          </cell>
        </row>
        <row r="138">
          <cell r="CE138">
            <v>479547.6</v>
          </cell>
        </row>
        <row r="139">
          <cell r="CE139">
            <v>620452</v>
          </cell>
        </row>
        <row r="140">
          <cell r="CE140">
            <v>0</v>
          </cell>
        </row>
        <row r="141">
          <cell r="CE141">
            <v>443500</v>
          </cell>
        </row>
        <row r="142">
          <cell r="CE142">
            <v>6049623</v>
          </cell>
        </row>
        <row r="143">
          <cell r="CE143">
            <v>2009148.4170440272</v>
          </cell>
        </row>
        <row r="144">
          <cell r="CE144">
            <v>1201276.985995518</v>
          </cell>
        </row>
        <row r="145">
          <cell r="CE145">
            <v>0</v>
          </cell>
        </row>
        <row r="146">
          <cell r="CE146">
            <v>1039375</v>
          </cell>
        </row>
        <row r="147">
          <cell r="CE147">
            <v>487072.59199205961</v>
          </cell>
        </row>
        <row r="148">
          <cell r="CE148">
            <v>845759.33333852654</v>
          </cell>
        </row>
        <row r="149">
          <cell r="CE149">
            <v>271086.64758077962</v>
          </cell>
        </row>
        <row r="150">
          <cell r="CE150">
            <v>11947</v>
          </cell>
        </row>
        <row r="151">
          <cell r="CE151">
            <v>32883.02306258407</v>
          </cell>
        </row>
        <row r="152">
          <cell r="CE152">
            <v>73886.554026050144</v>
          </cell>
        </row>
        <row r="153">
          <cell r="CE153">
            <v>152874.65000000002</v>
          </cell>
        </row>
        <row r="154">
          <cell r="CE154">
            <v>3800526</v>
          </cell>
        </row>
        <row r="155">
          <cell r="CE155">
            <v>338000</v>
          </cell>
        </row>
        <row r="156">
          <cell r="CE156">
            <v>2500000</v>
          </cell>
        </row>
        <row r="157">
          <cell r="CE157">
            <v>86750</v>
          </cell>
        </row>
        <row r="158">
          <cell r="CE158">
            <v>1304117</v>
          </cell>
        </row>
        <row r="159">
          <cell r="CE159">
            <v>2316321</v>
          </cell>
        </row>
        <row r="160">
          <cell r="CE160">
            <v>1321132</v>
          </cell>
        </row>
        <row r="161">
          <cell r="CE161">
            <v>81200</v>
          </cell>
        </row>
        <row r="162">
          <cell r="CE162">
            <v>296301.3</v>
          </cell>
        </row>
        <row r="163">
          <cell r="CE163">
            <v>1064480</v>
          </cell>
        </row>
        <row r="164">
          <cell r="CE164">
            <v>2073683</v>
          </cell>
        </row>
        <row r="165">
          <cell r="CE165">
            <v>6000000</v>
          </cell>
        </row>
        <row r="166">
          <cell r="CE166">
            <v>1100000</v>
          </cell>
        </row>
        <row r="167">
          <cell r="CE167">
            <v>2520899.85</v>
          </cell>
        </row>
        <row r="168">
          <cell r="CE168">
            <v>2906929.6799999997</v>
          </cell>
        </row>
        <row r="169">
          <cell r="CE169">
            <v>267032.31</v>
          </cell>
        </row>
        <row r="170">
          <cell r="CE170">
            <v>151946</v>
          </cell>
        </row>
        <row r="171">
          <cell r="CE171">
            <v>15700</v>
          </cell>
        </row>
        <row r="172">
          <cell r="CE172">
            <v>2136000</v>
          </cell>
        </row>
        <row r="173">
          <cell r="CE173">
            <v>2459322.5</v>
          </cell>
        </row>
        <row r="174">
          <cell r="CE174">
            <v>0</v>
          </cell>
        </row>
        <row r="175">
          <cell r="CE175">
            <v>0</v>
          </cell>
        </row>
        <row r="176">
          <cell r="CE176">
            <v>0</v>
          </cell>
        </row>
        <row r="177">
          <cell r="CE177">
            <v>4199793</v>
          </cell>
        </row>
        <row r="178">
          <cell r="CE178">
            <v>606958</v>
          </cell>
        </row>
        <row r="179">
          <cell r="CE179">
            <v>173830298.40000001</v>
          </cell>
        </row>
        <row r="180">
          <cell r="CE180">
            <v>0</v>
          </cell>
        </row>
        <row r="181">
          <cell r="CE181">
            <v>0</v>
          </cell>
        </row>
        <row r="182">
          <cell r="CE182">
            <v>0</v>
          </cell>
        </row>
        <row r="183">
          <cell r="CE183">
            <v>378332.12981299998</v>
          </cell>
        </row>
        <row r="184">
          <cell r="CE184">
            <v>7202364</v>
          </cell>
        </row>
        <row r="185">
          <cell r="CE185">
            <v>720000</v>
          </cell>
        </row>
        <row r="186">
          <cell r="CE186">
            <v>0</v>
          </cell>
        </row>
        <row r="187">
          <cell r="CE187">
            <v>0</v>
          </cell>
        </row>
        <row r="188">
          <cell r="CE188">
            <v>0</v>
          </cell>
        </row>
        <row r="189">
          <cell r="CE189">
            <v>0</v>
          </cell>
        </row>
        <row r="190">
          <cell r="CE190">
            <v>37500000</v>
          </cell>
        </row>
        <row r="191">
          <cell r="CE191">
            <v>0</v>
          </cell>
        </row>
        <row r="192">
          <cell r="CE192">
            <v>3325283.9299999997</v>
          </cell>
        </row>
        <row r="193">
          <cell r="CE193">
            <v>290350</v>
          </cell>
        </row>
        <row r="194">
          <cell r="CE194">
            <v>38400</v>
          </cell>
        </row>
        <row r="195">
          <cell r="CE195">
            <v>0</v>
          </cell>
        </row>
        <row r="196">
          <cell r="CE196">
            <v>42315</v>
          </cell>
        </row>
        <row r="197">
          <cell r="CE197">
            <v>0</v>
          </cell>
        </row>
        <row r="198">
          <cell r="CE198">
            <v>0</v>
          </cell>
        </row>
        <row r="199">
          <cell r="CE199">
            <v>167425</v>
          </cell>
        </row>
        <row r="200">
          <cell r="CE200">
            <v>160642</v>
          </cell>
        </row>
        <row r="201">
          <cell r="CE201">
            <v>10084808.760000002</v>
          </cell>
        </row>
        <row r="202">
          <cell r="CE202">
            <v>738808</v>
          </cell>
        </row>
        <row r="203">
          <cell r="CE203">
            <v>128514</v>
          </cell>
        </row>
        <row r="204">
          <cell r="CE204">
            <v>0</v>
          </cell>
        </row>
        <row r="205">
          <cell r="CE205">
            <v>0</v>
          </cell>
        </row>
        <row r="206">
          <cell r="CE206">
            <v>0</v>
          </cell>
        </row>
        <row r="207">
          <cell r="CE207">
            <v>102919703.24271908</v>
          </cell>
        </row>
        <row r="208">
          <cell r="CE208">
            <v>0</v>
          </cell>
        </row>
        <row r="209">
          <cell r="CE209">
            <v>201189949.23694625</v>
          </cell>
        </row>
        <row r="210">
          <cell r="CE210">
            <v>0</v>
          </cell>
        </row>
        <row r="211">
          <cell r="CE211">
            <v>167100.98470519457</v>
          </cell>
        </row>
        <row r="212">
          <cell r="CE212">
            <v>550380.39306933398</v>
          </cell>
        </row>
        <row r="213">
          <cell r="CE213">
            <v>460608.07334368629</v>
          </cell>
        </row>
        <row r="214">
          <cell r="CE214">
            <v>8093221.6799999988</v>
          </cell>
        </row>
        <row r="215">
          <cell r="CE215">
            <v>9565882.6540508121</v>
          </cell>
        </row>
        <row r="216">
          <cell r="CE216">
            <v>6782400</v>
          </cell>
        </row>
        <row r="217">
          <cell r="CE217">
            <v>4783206</v>
          </cell>
        </row>
        <row r="218">
          <cell r="CE218">
            <v>108000</v>
          </cell>
        </row>
        <row r="219">
          <cell r="CE219">
            <v>319200</v>
          </cell>
        </row>
        <row r="220">
          <cell r="CE220">
            <v>12583078</v>
          </cell>
        </row>
        <row r="221">
          <cell r="CE221">
            <v>0</v>
          </cell>
        </row>
        <row r="222">
          <cell r="CE222">
            <v>0</v>
          </cell>
        </row>
        <row r="223">
          <cell r="CE223">
            <v>0</v>
          </cell>
        </row>
        <row r="224">
          <cell r="CE224">
            <v>0</v>
          </cell>
        </row>
        <row r="225">
          <cell r="CE225">
            <v>0</v>
          </cell>
        </row>
        <row r="226">
          <cell r="CE226">
            <v>7009694.9999999991</v>
          </cell>
        </row>
        <row r="227">
          <cell r="CE227">
            <v>11636016.228988461</v>
          </cell>
        </row>
        <row r="228">
          <cell r="CE228">
            <v>38938568.965494215</v>
          </cell>
        </row>
        <row r="229">
          <cell r="CE229">
            <v>914317.0307720477</v>
          </cell>
        </row>
        <row r="230">
          <cell r="CE230">
            <v>0</v>
          </cell>
        </row>
        <row r="231">
          <cell r="CE231">
            <v>0</v>
          </cell>
        </row>
        <row r="232">
          <cell r="CE232">
            <v>1232233.1951105765</v>
          </cell>
        </row>
        <row r="233">
          <cell r="CE233">
            <v>616116.59755528823</v>
          </cell>
        </row>
        <row r="234">
          <cell r="CE234">
            <v>0</v>
          </cell>
        </row>
        <row r="235">
          <cell r="CE235">
            <v>0</v>
          </cell>
        </row>
        <row r="236">
          <cell r="CE236">
            <v>12815225.229149995</v>
          </cell>
        </row>
        <row r="237">
          <cell r="CE237">
            <v>2094796.4316879802</v>
          </cell>
        </row>
        <row r="238">
          <cell r="CE238">
            <v>0</v>
          </cell>
        </row>
        <row r="239">
          <cell r="CE239">
            <v>0</v>
          </cell>
        </row>
        <row r="240">
          <cell r="CE240">
            <v>0</v>
          </cell>
        </row>
        <row r="241">
          <cell r="CE241">
            <v>0</v>
          </cell>
        </row>
        <row r="242">
          <cell r="CE242">
            <v>0</v>
          </cell>
        </row>
        <row r="243">
          <cell r="CE243">
            <v>0</v>
          </cell>
        </row>
        <row r="244">
          <cell r="CE244">
            <v>0</v>
          </cell>
        </row>
        <row r="245">
          <cell r="CE245">
            <v>0</v>
          </cell>
        </row>
        <row r="246">
          <cell r="CE246">
            <v>0</v>
          </cell>
        </row>
        <row r="247">
          <cell r="CE247">
            <v>0</v>
          </cell>
        </row>
        <row r="248">
          <cell r="CE248">
            <v>0</v>
          </cell>
        </row>
        <row r="249">
          <cell r="CE249">
            <v>0</v>
          </cell>
        </row>
        <row r="250">
          <cell r="CE250">
            <v>0</v>
          </cell>
        </row>
        <row r="251">
          <cell r="CE251">
            <v>0</v>
          </cell>
        </row>
        <row r="252">
          <cell r="CE252">
            <v>0</v>
          </cell>
        </row>
        <row r="253">
          <cell r="CE253">
            <v>0</v>
          </cell>
        </row>
        <row r="254">
          <cell r="CE254">
            <v>0</v>
          </cell>
        </row>
        <row r="255">
          <cell r="CE255">
            <v>0</v>
          </cell>
        </row>
        <row r="256">
          <cell r="CE256">
            <v>0</v>
          </cell>
        </row>
        <row r="257">
          <cell r="CE257">
            <v>0</v>
          </cell>
        </row>
        <row r="258">
          <cell r="CE258">
            <v>0</v>
          </cell>
        </row>
        <row r="259">
          <cell r="CE259">
            <v>0</v>
          </cell>
        </row>
        <row r="260">
          <cell r="CE260">
            <v>0</v>
          </cell>
        </row>
        <row r="261">
          <cell r="CE261">
            <v>128382.1875</v>
          </cell>
        </row>
        <row r="262">
          <cell r="CE262">
            <v>75950.792030200973</v>
          </cell>
        </row>
        <row r="263">
          <cell r="CE263">
            <v>663626.28377109999</v>
          </cell>
        </row>
        <row r="264">
          <cell r="CE264">
            <v>284650</v>
          </cell>
        </row>
        <row r="265">
          <cell r="CE265">
            <v>76250</v>
          </cell>
        </row>
        <row r="266">
          <cell r="CE266">
            <v>284650</v>
          </cell>
        </row>
        <row r="267">
          <cell r="CE267">
            <v>178000</v>
          </cell>
        </row>
        <row r="268">
          <cell r="CE268">
            <v>0</v>
          </cell>
        </row>
        <row r="269">
          <cell r="CE269">
            <v>800000</v>
          </cell>
        </row>
        <row r="270">
          <cell r="CE270">
            <v>135000</v>
          </cell>
        </row>
        <row r="271">
          <cell r="CE271">
            <v>7250</v>
          </cell>
        </row>
        <row r="272">
          <cell r="CE272">
            <v>10257</v>
          </cell>
        </row>
        <row r="273">
          <cell r="CE273">
            <v>12473.5</v>
          </cell>
        </row>
        <row r="274">
          <cell r="CE274">
            <v>0</v>
          </cell>
        </row>
        <row r="275">
          <cell r="CE275">
            <v>0</v>
          </cell>
        </row>
        <row r="276">
          <cell r="CE276">
            <v>115</v>
          </cell>
        </row>
        <row r="277">
          <cell r="CE277">
            <v>15000</v>
          </cell>
        </row>
        <row r="278">
          <cell r="CE278">
            <v>100</v>
          </cell>
        </row>
        <row r="279">
          <cell r="CE279">
            <v>16000</v>
          </cell>
        </row>
        <row r="280">
          <cell r="CE280">
            <v>5450</v>
          </cell>
        </row>
        <row r="281">
          <cell r="CE281">
            <v>5100</v>
          </cell>
        </row>
        <row r="282">
          <cell r="CE282">
            <v>500000</v>
          </cell>
        </row>
        <row r="283">
          <cell r="CE283">
            <v>0</v>
          </cell>
        </row>
        <row r="284">
          <cell r="CE284">
            <v>8863918.9700000007</v>
          </cell>
        </row>
        <row r="285">
          <cell r="CE285">
            <v>462945.98000000004</v>
          </cell>
        </row>
        <row r="286">
          <cell r="CE286">
            <v>0</v>
          </cell>
        </row>
        <row r="287">
          <cell r="CE287">
            <v>0</v>
          </cell>
        </row>
        <row r="288">
          <cell r="CE288">
            <v>0</v>
          </cell>
        </row>
        <row r="289">
          <cell r="CE289">
            <v>0</v>
          </cell>
        </row>
        <row r="290">
          <cell r="CE290">
            <v>0</v>
          </cell>
        </row>
        <row r="291">
          <cell r="CE291">
            <v>0</v>
          </cell>
        </row>
        <row r="292">
          <cell r="CE292">
            <v>300</v>
          </cell>
        </row>
        <row r="293">
          <cell r="CE293">
            <v>100700</v>
          </cell>
        </row>
        <row r="294">
          <cell r="CE294">
            <v>0</v>
          </cell>
        </row>
        <row r="295">
          <cell r="CE295">
            <v>224930</v>
          </cell>
        </row>
        <row r="296">
          <cell r="CE296">
            <v>0</v>
          </cell>
        </row>
        <row r="297">
          <cell r="CE297">
            <v>510000</v>
          </cell>
        </row>
        <row r="298">
          <cell r="CE298">
            <v>363000</v>
          </cell>
        </row>
        <row r="299">
          <cell r="CE299">
            <v>3186659.15</v>
          </cell>
        </row>
        <row r="300">
          <cell r="CE300">
            <v>1284000</v>
          </cell>
        </row>
        <row r="301">
          <cell r="CE301">
            <v>0</v>
          </cell>
        </row>
        <row r="302">
          <cell r="CE302">
            <v>0</v>
          </cell>
        </row>
        <row r="303">
          <cell r="CE303">
            <v>0</v>
          </cell>
        </row>
        <row r="304">
          <cell r="CE304">
            <v>220000</v>
          </cell>
        </row>
        <row r="305">
          <cell r="CE305">
            <v>339612</v>
          </cell>
        </row>
        <row r="306">
          <cell r="CE306">
            <v>0</v>
          </cell>
        </row>
        <row r="307">
          <cell r="CE307">
            <v>0</v>
          </cell>
        </row>
        <row r="308">
          <cell r="CE308">
            <v>0</v>
          </cell>
        </row>
        <row r="309">
          <cell r="CE309">
            <v>13726128.889659284</v>
          </cell>
        </row>
        <row r="310">
          <cell r="CE310">
            <v>0</v>
          </cell>
        </row>
        <row r="311">
          <cell r="CE311">
            <v>0</v>
          </cell>
        </row>
        <row r="312">
          <cell r="CE312">
            <v>0</v>
          </cell>
        </row>
        <row r="313">
          <cell r="CE313">
            <v>740457955.28524673</v>
          </cell>
        </row>
        <row r="314">
          <cell r="CE314">
            <v>183889224.23448348</v>
          </cell>
        </row>
        <row r="315">
          <cell r="CE315">
            <v>29350.399999999998</v>
          </cell>
        </row>
        <row r="316">
          <cell r="CE316">
            <v>39447716.149999999</v>
          </cell>
        </row>
        <row r="317">
          <cell r="CE317">
            <v>9572476.2799999993</v>
          </cell>
        </row>
        <row r="318">
          <cell r="CE318">
            <v>0</v>
          </cell>
        </row>
        <row r="319">
          <cell r="CE319">
            <v>0</v>
          </cell>
        </row>
        <row r="320">
          <cell r="CE320">
            <v>50000</v>
          </cell>
        </row>
        <row r="321">
          <cell r="CE321">
            <v>50000</v>
          </cell>
        </row>
        <row r="322">
          <cell r="CE322">
            <v>0</v>
          </cell>
        </row>
        <row r="323">
          <cell r="CE323">
            <v>0</v>
          </cell>
        </row>
        <row r="324">
          <cell r="CE324">
            <v>0</v>
          </cell>
        </row>
        <row r="325">
          <cell r="CE325">
            <v>0</v>
          </cell>
        </row>
        <row r="326">
          <cell r="CE326">
            <v>0</v>
          </cell>
        </row>
        <row r="327">
          <cell r="CE327">
            <v>250000</v>
          </cell>
        </row>
        <row r="328">
          <cell r="CE328">
            <v>70000</v>
          </cell>
        </row>
        <row r="329">
          <cell r="CE329">
            <v>0</v>
          </cell>
        </row>
        <row r="330">
          <cell r="CE330">
            <v>0</v>
          </cell>
        </row>
        <row r="331">
          <cell r="CE331">
            <v>142626364.91823307</v>
          </cell>
        </row>
        <row r="332">
          <cell r="CE332">
            <v>2668221295.9559722</v>
          </cell>
        </row>
        <row r="333">
          <cell r="CE333">
            <v>3185386306.27005</v>
          </cell>
        </row>
        <row r="334">
          <cell r="CE334">
            <v>517165010.31407785</v>
          </cell>
        </row>
        <row r="335">
          <cell r="CE335">
            <v>0</v>
          </cell>
        </row>
        <row r="338">
          <cell r="CE338">
            <v>659791375.23231089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W1" t="str">
            <v>Trim I</v>
          </cell>
        </row>
      </sheetData>
      <sheetData sheetId="21"/>
      <sheetData sheetId="22"/>
      <sheetData sheetId="23"/>
      <sheetData sheetId="24"/>
      <sheetData sheetId="25"/>
      <sheetData sheetId="26">
        <row r="178">
          <cell r="K178">
            <v>63053.135999999999</v>
          </cell>
        </row>
      </sheetData>
      <sheetData sheetId="27"/>
      <sheetData sheetId="28">
        <row r="1">
          <cell r="A1" t="str">
            <v>Cheie</v>
          </cell>
        </row>
      </sheetData>
      <sheetData sheetId="29">
        <row r="1">
          <cell r="A1" t="str">
            <v>Rand CPP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x"/>
      <sheetName val="NUME"/>
      <sheetName val="INFO"/>
      <sheetName val="dGraf"/>
      <sheetName val="BVC"/>
      <sheetName val="Personal"/>
      <sheetName val="Q Plan"/>
      <sheetName val="Q Realizat"/>
      <sheetName val="OPEX Plan"/>
      <sheetName val="OPEX Realizat"/>
      <sheetName val="Plan"/>
      <sheetName val="Realizat"/>
      <sheetName val="TABLOU"/>
      <sheetName val="OPEX"/>
      <sheetName val="GRAFICE"/>
    </sheetNames>
    <sheetDataSet>
      <sheetData sheetId="0"/>
      <sheetData sheetId="1">
        <row r="6">
          <cell r="A6" t="str">
            <v>Ianuarie</v>
          </cell>
        </row>
      </sheetData>
      <sheetData sheetId="2"/>
      <sheetData sheetId="3"/>
      <sheetData sheetId="4">
        <row r="21">
          <cell r="B21" t="str">
            <v/>
          </cell>
        </row>
      </sheetData>
      <sheetData sheetId="5"/>
      <sheetData sheetId="6">
        <row r="42">
          <cell r="C42">
            <v>4601</v>
          </cell>
        </row>
        <row r="44">
          <cell r="C44">
            <v>4149.37</v>
          </cell>
        </row>
      </sheetData>
      <sheetData sheetId="7">
        <row r="5">
          <cell r="N5">
            <v>0</v>
          </cell>
        </row>
      </sheetData>
      <sheetData sheetId="8">
        <row r="5">
          <cell r="N5">
            <v>0</v>
          </cell>
        </row>
      </sheetData>
      <sheetData sheetId="9">
        <row r="5">
          <cell r="B5">
            <v>0</v>
          </cell>
        </row>
      </sheetData>
      <sheetData sheetId="10">
        <row r="5">
          <cell r="B5">
            <v>0</v>
          </cell>
        </row>
      </sheetData>
      <sheetData sheetId="11">
        <row r="5">
          <cell r="N5">
            <v>0</v>
          </cell>
        </row>
      </sheetData>
      <sheetData sheetId="12">
        <row r="5">
          <cell r="N5">
            <v>0</v>
          </cell>
        </row>
      </sheetData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x"/>
      <sheetName val="NUME"/>
      <sheetName val="INFO"/>
      <sheetName val="dGraf"/>
      <sheetName val="BVC"/>
      <sheetName val="Personal"/>
      <sheetName val="Q Plan"/>
      <sheetName val="Q Realizat"/>
      <sheetName val="OPEX Plan"/>
      <sheetName val="OPEX Realizat"/>
      <sheetName val="Plan"/>
      <sheetName val="Realizat"/>
      <sheetName val="TABLOU"/>
      <sheetName val="OPEX"/>
      <sheetName val="GRAFICE"/>
    </sheetNames>
    <sheetDataSet>
      <sheetData sheetId="0"/>
      <sheetData sheetId="1">
        <row r="6">
          <cell r="A6" t="str">
            <v>Ianuarie</v>
          </cell>
        </row>
      </sheetData>
      <sheetData sheetId="2"/>
      <sheetData sheetId="3"/>
      <sheetData sheetId="4">
        <row r="21">
          <cell r="B21" t="str">
            <v/>
          </cell>
        </row>
      </sheetData>
      <sheetData sheetId="5"/>
      <sheetData sheetId="6">
        <row r="42">
          <cell r="C42">
            <v>4601</v>
          </cell>
        </row>
        <row r="44">
          <cell r="C44">
            <v>4149.37</v>
          </cell>
        </row>
      </sheetData>
      <sheetData sheetId="7">
        <row r="5">
          <cell r="N5">
            <v>0</v>
          </cell>
        </row>
      </sheetData>
      <sheetData sheetId="8">
        <row r="5">
          <cell r="N5">
            <v>0</v>
          </cell>
        </row>
      </sheetData>
      <sheetData sheetId="9">
        <row r="5">
          <cell r="B5">
            <v>0</v>
          </cell>
        </row>
      </sheetData>
      <sheetData sheetId="10">
        <row r="5">
          <cell r="B5">
            <v>0</v>
          </cell>
        </row>
      </sheetData>
      <sheetData sheetId="11">
        <row r="5">
          <cell r="N5">
            <v>0</v>
          </cell>
        </row>
      </sheetData>
      <sheetData sheetId="12">
        <row r="5">
          <cell r="N5">
            <v>0</v>
          </cell>
        </row>
      </sheetData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Selections"/>
      <sheetName val="Results"/>
      <sheetName val="Factor1 Org Size"/>
      <sheetName val="Factor1 Impact"/>
      <sheetName val="Factor2 Comms"/>
      <sheetName val="Factor3 Innov'n"/>
      <sheetName val="Factor4 Knowledge"/>
      <sheetName val="Factor5 Risk - Global"/>
      <sheetName val="Factor5 Risk - Canadian"/>
      <sheetName val="Module1"/>
      <sheetName val="Sheet2"/>
      <sheetName val="Sheet1"/>
      <sheetName val="Sheet3"/>
    </sheetNames>
    <sheetDataSet>
      <sheetData sheetId="0"/>
      <sheetData sheetId="1">
        <row r="19">
          <cell r="E19">
            <v>1</v>
          </cell>
        </row>
        <row r="20">
          <cell r="E20">
            <v>1</v>
          </cell>
        </row>
        <row r="22">
          <cell r="E2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izeCalc"/>
      <sheetName val="Impact"/>
      <sheetName val="Communication"/>
      <sheetName val="Innovation"/>
      <sheetName val="Knowledge"/>
      <sheetName val="ValueChain_mf"/>
      <sheetName val="SizeTable"/>
      <sheetName val="Table"/>
      <sheetName val="Comments"/>
      <sheetName val="Summary"/>
      <sheetName val="Markets"/>
      <sheetName val="Businesses"/>
      <sheetName val="Group Roles"/>
      <sheetName val="ValueChain_S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 Database"/>
      <sheetName val="Summary"/>
      <sheetName val="Summary (2)"/>
      <sheetName val="Markets"/>
      <sheetName val="Businesses"/>
      <sheetName val="Group Roles"/>
      <sheetName val="SizeCalc"/>
      <sheetName val="Database"/>
      <sheetName val="Comments"/>
      <sheetName val="Impact"/>
      <sheetName val="Communication"/>
      <sheetName val="Innovation"/>
      <sheetName val="Knowledge"/>
      <sheetName val="ValueChain_mf"/>
      <sheetName val="SizeTable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izori la 31.12.2013"/>
      <sheetName val="BVC 2014-2016. apr 14"/>
      <sheetName val="Cash Flow- Test Investitii"/>
      <sheetName val="Input"/>
      <sheetName val="Incasari operationale"/>
      <sheetName val="Furnizori Productie"/>
      <sheetName val="Linii Credit"/>
      <sheetName val="BVC"/>
      <sheetName val="Personal"/>
      <sheetName val="Buget"/>
      <sheetName val="Investitii"/>
      <sheetName val="Credite de Investitii"/>
      <sheetName val="Credite Investitii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Anul Platii</v>
          </cell>
        </row>
        <row r="2">
          <cell r="B2">
            <v>2014</v>
          </cell>
        </row>
        <row r="3">
          <cell r="B3">
            <v>2015</v>
          </cell>
        </row>
        <row r="4">
          <cell r="B4">
            <v>2016</v>
          </cell>
        </row>
        <row r="5">
          <cell r="B5">
            <v>2017</v>
          </cell>
        </row>
        <row r="6">
          <cell r="B6">
            <v>2018</v>
          </cell>
        </row>
        <row r="7">
          <cell r="B7">
            <v>2014</v>
          </cell>
        </row>
        <row r="8">
          <cell r="B8">
            <v>2015</v>
          </cell>
        </row>
        <row r="9">
          <cell r="B9">
            <v>2016</v>
          </cell>
        </row>
        <row r="10">
          <cell r="B10">
            <v>2017</v>
          </cell>
        </row>
        <row r="11">
          <cell r="B11">
            <v>2018</v>
          </cell>
        </row>
        <row r="12">
          <cell r="B12">
            <v>2014</v>
          </cell>
        </row>
        <row r="13">
          <cell r="B13">
            <v>2015</v>
          </cell>
        </row>
        <row r="14">
          <cell r="B14">
            <v>2016</v>
          </cell>
        </row>
        <row r="15">
          <cell r="B15">
            <v>2016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sum estimat"/>
      <sheetName val="Valori estimate"/>
      <sheetName val="ESTIM OCT"/>
    </sheetNames>
    <sheetDataSet>
      <sheetData sheetId="0" refreshError="1"/>
      <sheetData sheetId="1">
        <row r="3">
          <cell r="W3" t="str">
            <v>ENEL DISTRIBUTIE BANAT</v>
          </cell>
        </row>
        <row r="4">
          <cell r="W4" t="str">
            <v>ENEL DISTRIBUTIE DOBROGEA</v>
          </cell>
        </row>
        <row r="5">
          <cell r="W5" t="str">
            <v>ENEL DISTRIBUTIE MUNTENIA</v>
          </cell>
        </row>
        <row r="6">
          <cell r="W6" t="str">
            <v>E.ON MOLDOVA DISTRIBUTIE</v>
          </cell>
        </row>
        <row r="7">
          <cell r="W7" t="str">
            <v>CEZ DISTRIBUTIE</v>
          </cell>
        </row>
        <row r="8">
          <cell r="W8" t="str">
            <v>FDEE MUNTENIA NORD</v>
          </cell>
        </row>
        <row r="9">
          <cell r="W9" t="str">
            <v>FDEE TRANSILVANIA NORD</v>
          </cell>
        </row>
        <row r="10">
          <cell r="W10" t="str">
            <v>FDEE TRANSILVANIA SUD</v>
          </cell>
        </row>
      </sheetData>
      <sheetData sheetId="2">
        <row r="160">
          <cell r="D160">
            <v>25077158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sum estimat"/>
      <sheetName val="Valori estimate"/>
      <sheetName val="ESTIM OCT"/>
    </sheetNames>
    <sheetDataSet>
      <sheetData sheetId="0" refreshError="1"/>
      <sheetData sheetId="1">
        <row r="3">
          <cell r="W3" t="str">
            <v>ENEL DISTRIBUTIE BANAT</v>
          </cell>
        </row>
        <row r="4">
          <cell r="W4" t="str">
            <v>ENEL DISTRIBUTIE DOBROGEA</v>
          </cell>
        </row>
        <row r="5">
          <cell r="W5" t="str">
            <v>ENEL DISTRIBUTIE MUNTENIA</v>
          </cell>
        </row>
        <row r="6">
          <cell r="W6" t="str">
            <v>E.ON MOLDOVA DISTRIBUTIE</v>
          </cell>
        </row>
        <row r="7">
          <cell r="W7" t="str">
            <v>CEZ DISTRIBUTIE</v>
          </cell>
        </row>
        <row r="8">
          <cell r="W8" t="str">
            <v>FDEE MUNTENIA NORD</v>
          </cell>
        </row>
        <row r="9">
          <cell r="W9" t="str">
            <v>FDEE TRANSILVANIA NORD</v>
          </cell>
        </row>
        <row r="10">
          <cell r="W10" t="str">
            <v>FDEE TRANSILVANIA SUD</v>
          </cell>
        </row>
      </sheetData>
      <sheetData sheetId="2">
        <row r="160">
          <cell r="D160">
            <v>25077158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x"/>
      <sheetName val="NUME"/>
      <sheetName val="INFO"/>
      <sheetName val="dGraf"/>
      <sheetName val="BVC"/>
      <sheetName val="Personal"/>
      <sheetName val="Q Plan"/>
      <sheetName val="Q Realizat"/>
      <sheetName val="OPEX Plan"/>
      <sheetName val="OPEX Realizat"/>
      <sheetName val="Plan"/>
      <sheetName val="Realizat"/>
      <sheetName val="TABLOU"/>
      <sheetName val="OPEX"/>
      <sheetName val="GRAFICE"/>
    </sheetNames>
    <sheetDataSet>
      <sheetData sheetId="0"/>
      <sheetData sheetId="1">
        <row r="6">
          <cell r="A6" t="str">
            <v>Ianuarie</v>
          </cell>
        </row>
      </sheetData>
      <sheetData sheetId="2"/>
      <sheetData sheetId="3"/>
      <sheetData sheetId="4">
        <row r="21">
          <cell r="B21" t="str">
            <v/>
          </cell>
        </row>
      </sheetData>
      <sheetData sheetId="5"/>
      <sheetData sheetId="6">
        <row r="42">
          <cell r="C42">
            <v>4601</v>
          </cell>
        </row>
        <row r="44">
          <cell r="C44">
            <v>4149.37</v>
          </cell>
        </row>
      </sheetData>
      <sheetData sheetId="7">
        <row r="5">
          <cell r="N5">
            <v>0</v>
          </cell>
        </row>
      </sheetData>
      <sheetData sheetId="8">
        <row r="5">
          <cell r="N5">
            <v>0</v>
          </cell>
        </row>
      </sheetData>
      <sheetData sheetId="9">
        <row r="5">
          <cell r="B5">
            <v>0</v>
          </cell>
        </row>
      </sheetData>
      <sheetData sheetId="10">
        <row r="5">
          <cell r="B5">
            <v>0</v>
          </cell>
        </row>
      </sheetData>
      <sheetData sheetId="11">
        <row r="5">
          <cell r="N5">
            <v>0</v>
          </cell>
        </row>
      </sheetData>
      <sheetData sheetId="12">
        <row r="5">
          <cell r="N5">
            <v>0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- 0 Investitii (2)"/>
      <sheetName val="CF- 0 Investitii"/>
      <sheetName val="Cash Flow- Test Investitii"/>
      <sheetName val="Cash Flow Lunar"/>
      <sheetName val="INFLOW OP MTHY"/>
      <sheetName val="Input"/>
      <sheetName val="Cash Flow"/>
      <sheetName val="Incasari operationale"/>
      <sheetName val="Furnizori Productie"/>
      <sheetName val="Linii Credit"/>
      <sheetName val="BVC"/>
      <sheetName val="Personal"/>
      <sheetName val="Buget"/>
      <sheetName val="Investitii"/>
      <sheetName val="Credite de Investitii"/>
      <sheetName val="Sheet6"/>
      <sheetName val="Credite Investit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Tip Incasare</v>
          </cell>
          <cell r="F1" t="str">
            <v>Valoarea Incasarii</v>
          </cell>
          <cell r="G1" t="str">
            <v>An</v>
          </cell>
        </row>
        <row r="2">
          <cell r="A2" t="str">
            <v>Piata Reglementata</v>
          </cell>
          <cell r="F2">
            <v>611340000</v>
          </cell>
          <cell r="G2">
            <v>2014</v>
          </cell>
        </row>
        <row r="3">
          <cell r="A3" t="str">
            <v>Piata Reglementata</v>
          </cell>
          <cell r="F3">
            <v>489072000</v>
          </cell>
          <cell r="G3">
            <v>2015</v>
          </cell>
        </row>
        <row r="4">
          <cell r="A4" t="str">
            <v>Piata Reglementata</v>
          </cell>
          <cell r="F4">
            <v>391257600</v>
          </cell>
          <cell r="G4">
            <v>2016</v>
          </cell>
        </row>
        <row r="5">
          <cell r="A5" t="str">
            <v>Piata Reglementata</v>
          </cell>
          <cell r="F5">
            <v>313006080</v>
          </cell>
          <cell r="G5">
            <v>2017</v>
          </cell>
        </row>
        <row r="6">
          <cell r="A6" t="str">
            <v>Piata Reglementata</v>
          </cell>
          <cell r="F6">
            <v>0</v>
          </cell>
          <cell r="G6">
            <v>2018</v>
          </cell>
        </row>
        <row r="7">
          <cell r="A7" t="str">
            <v xml:space="preserve">Alro </v>
          </cell>
          <cell r="F7">
            <v>462031440</v>
          </cell>
          <cell r="G7">
            <v>2014</v>
          </cell>
        </row>
        <row r="8">
          <cell r="A8" t="str">
            <v xml:space="preserve">Alro </v>
          </cell>
          <cell r="F8">
            <v>277264000</v>
          </cell>
          <cell r="G8">
            <v>2015</v>
          </cell>
        </row>
        <row r="9">
          <cell r="A9" t="str">
            <v xml:space="preserve">Alro </v>
          </cell>
          <cell r="F9">
            <v>277264000</v>
          </cell>
          <cell r="G9">
            <v>2016</v>
          </cell>
        </row>
        <row r="10">
          <cell r="A10" t="str">
            <v xml:space="preserve">Alro </v>
          </cell>
          <cell r="F10">
            <v>639840000</v>
          </cell>
          <cell r="G10">
            <v>2017</v>
          </cell>
        </row>
        <row r="11">
          <cell r="A11" t="str">
            <v xml:space="preserve">Alro </v>
          </cell>
          <cell r="F11">
            <v>639840000</v>
          </cell>
          <cell r="G11">
            <v>2018</v>
          </cell>
        </row>
        <row r="12">
          <cell r="A12" t="str">
            <v>Electromagnetica</v>
          </cell>
          <cell r="F12">
            <v>0</v>
          </cell>
          <cell r="G12">
            <v>2014</v>
          </cell>
        </row>
        <row r="13">
          <cell r="A13" t="str">
            <v>Electromagnetica</v>
          </cell>
          <cell r="F13">
            <v>0</v>
          </cell>
          <cell r="G13">
            <v>2015</v>
          </cell>
        </row>
        <row r="14">
          <cell r="A14" t="str">
            <v>Electromagnetica</v>
          </cell>
          <cell r="F14">
            <v>0</v>
          </cell>
          <cell r="G14">
            <v>2016</v>
          </cell>
        </row>
        <row r="15">
          <cell r="A15" t="str">
            <v>Electromagnetica</v>
          </cell>
          <cell r="F15">
            <v>42140000</v>
          </cell>
          <cell r="G15">
            <v>2017</v>
          </cell>
        </row>
        <row r="16">
          <cell r="A16" t="str">
            <v>Electromagnetica</v>
          </cell>
          <cell r="F16">
            <v>42140000</v>
          </cell>
          <cell r="G16">
            <v>2018</v>
          </cell>
        </row>
        <row r="17">
          <cell r="A17" t="str">
            <v>PCCB</v>
          </cell>
          <cell r="F17">
            <v>660202200</v>
          </cell>
          <cell r="G17">
            <v>2014</v>
          </cell>
        </row>
        <row r="18">
          <cell r="A18" t="str">
            <v>PCCB</v>
          </cell>
          <cell r="F18">
            <v>902594000</v>
          </cell>
          <cell r="G18">
            <v>2015</v>
          </cell>
        </row>
        <row r="19">
          <cell r="A19" t="str">
            <v>PCCB</v>
          </cell>
          <cell r="F19">
            <v>1130752740</v>
          </cell>
          <cell r="G19">
            <v>2016</v>
          </cell>
        </row>
        <row r="20">
          <cell r="A20" t="str">
            <v>PCCB</v>
          </cell>
          <cell r="F20">
            <v>1059344222.4000001</v>
          </cell>
          <cell r="G20">
            <v>2017</v>
          </cell>
        </row>
        <row r="21">
          <cell r="A21" t="str">
            <v>PCCB</v>
          </cell>
          <cell r="F21">
            <v>1488843000</v>
          </cell>
          <cell r="G21">
            <v>2018</v>
          </cell>
        </row>
        <row r="22">
          <cell r="A22" t="str">
            <v>PZU</v>
          </cell>
          <cell r="F22">
            <v>200880000</v>
          </cell>
          <cell r="G22">
            <v>2014</v>
          </cell>
        </row>
        <row r="23">
          <cell r="A23" t="str">
            <v>PZU</v>
          </cell>
          <cell r="F23">
            <v>186000000</v>
          </cell>
          <cell r="G23">
            <v>2015</v>
          </cell>
        </row>
        <row r="24">
          <cell r="A24" t="str">
            <v>PZU</v>
          </cell>
          <cell r="F24">
            <v>186000000</v>
          </cell>
          <cell r="G24">
            <v>2016</v>
          </cell>
        </row>
        <row r="25">
          <cell r="A25" t="str">
            <v>PZU</v>
          </cell>
          <cell r="F25">
            <v>0</v>
          </cell>
          <cell r="G25">
            <v>2017</v>
          </cell>
        </row>
        <row r="26">
          <cell r="A26" t="str">
            <v>PZU</v>
          </cell>
          <cell r="F26">
            <v>0</v>
          </cell>
          <cell r="G26">
            <v>2018</v>
          </cell>
        </row>
        <row r="27">
          <cell r="A27" t="str">
            <v>Piata de Echilibrare</v>
          </cell>
          <cell r="F27">
            <v>263002512</v>
          </cell>
          <cell r="G27">
            <v>2014</v>
          </cell>
        </row>
        <row r="28">
          <cell r="A28" t="str">
            <v>Piata de Echilibrare</v>
          </cell>
          <cell r="F28">
            <v>386768400</v>
          </cell>
          <cell r="G28">
            <v>2015</v>
          </cell>
        </row>
        <row r="29">
          <cell r="A29" t="str">
            <v>Piata de Echilibrare</v>
          </cell>
          <cell r="F29">
            <v>386768400</v>
          </cell>
          <cell r="G29">
            <v>2016</v>
          </cell>
        </row>
        <row r="30">
          <cell r="A30" t="str">
            <v>Piata de Echilibrare</v>
          </cell>
          <cell r="F30">
            <v>271932000</v>
          </cell>
          <cell r="G30">
            <v>2017</v>
          </cell>
        </row>
        <row r="31">
          <cell r="A31" t="str">
            <v>Piata de Echilibrare</v>
          </cell>
          <cell r="F31">
            <v>271932000</v>
          </cell>
          <cell r="G31">
            <v>2018</v>
          </cell>
        </row>
        <row r="32">
          <cell r="A32" t="str">
            <v>Servicii de Sistem</v>
          </cell>
          <cell r="F32">
            <v>285200000</v>
          </cell>
          <cell r="G32">
            <v>2014</v>
          </cell>
        </row>
        <row r="33">
          <cell r="A33" t="str">
            <v>Servicii de Sistem</v>
          </cell>
          <cell r="F33">
            <v>292330000</v>
          </cell>
          <cell r="G33">
            <v>2015</v>
          </cell>
        </row>
        <row r="34">
          <cell r="A34" t="str">
            <v>Servicii de Sistem</v>
          </cell>
          <cell r="F34">
            <v>299638250</v>
          </cell>
          <cell r="G34">
            <v>2016</v>
          </cell>
        </row>
        <row r="35">
          <cell r="A35" t="str">
            <v>Servicii de Sistem</v>
          </cell>
          <cell r="F35">
            <v>285200000</v>
          </cell>
          <cell r="G35">
            <v>2017</v>
          </cell>
        </row>
        <row r="36">
          <cell r="A36" t="str">
            <v>Servicii de Sistem</v>
          </cell>
          <cell r="F36">
            <v>285200000</v>
          </cell>
          <cell r="G36">
            <v>2018</v>
          </cell>
        </row>
        <row r="37">
          <cell r="A37" t="str">
            <v>Servicii de Sistem</v>
          </cell>
          <cell r="F37">
            <v>189596000</v>
          </cell>
          <cell r="G37">
            <v>2014</v>
          </cell>
        </row>
        <row r="38">
          <cell r="A38" t="str">
            <v>Servicii de Sistem</v>
          </cell>
          <cell r="F38">
            <v>202723102.52000001</v>
          </cell>
          <cell r="G38">
            <v>2015</v>
          </cell>
        </row>
        <row r="39">
          <cell r="A39" t="str">
            <v>Servicii de Sistem</v>
          </cell>
          <cell r="F39">
            <v>227860191.56</v>
          </cell>
          <cell r="G39">
            <v>2016</v>
          </cell>
        </row>
        <row r="40">
          <cell r="A40" t="str">
            <v>Servicii de Sistem</v>
          </cell>
          <cell r="F40">
            <v>186868000</v>
          </cell>
          <cell r="G40">
            <v>2017</v>
          </cell>
        </row>
        <row r="41">
          <cell r="A41" t="str">
            <v>Servicii de Sistem</v>
          </cell>
          <cell r="F41">
            <v>186868000</v>
          </cell>
          <cell r="G41">
            <v>2018</v>
          </cell>
        </row>
        <row r="42">
          <cell r="A42" t="str">
            <v>Certificate verzi</v>
          </cell>
          <cell r="F42">
            <v>0</v>
          </cell>
          <cell r="G42">
            <v>2014</v>
          </cell>
        </row>
        <row r="43">
          <cell r="A43" t="str">
            <v>Certificate verzi</v>
          </cell>
          <cell r="F43">
            <v>0</v>
          </cell>
          <cell r="G43">
            <v>2015</v>
          </cell>
        </row>
        <row r="44">
          <cell r="A44" t="str">
            <v>Certificate verzi</v>
          </cell>
          <cell r="F44">
            <v>0</v>
          </cell>
          <cell r="G44">
            <v>2016</v>
          </cell>
        </row>
        <row r="45">
          <cell r="A45" t="str">
            <v>Certificate verzi</v>
          </cell>
          <cell r="F45">
            <v>44400000</v>
          </cell>
          <cell r="G45">
            <v>2017</v>
          </cell>
        </row>
        <row r="46">
          <cell r="A46" t="str">
            <v>Certificate verzi</v>
          </cell>
          <cell r="F46">
            <v>44400000</v>
          </cell>
          <cell r="G46">
            <v>2018</v>
          </cell>
        </row>
        <row r="47">
          <cell r="A47" t="str">
            <v>Alte incasari</v>
          </cell>
          <cell r="F47">
            <v>1000000</v>
          </cell>
          <cell r="G47">
            <v>2014</v>
          </cell>
        </row>
        <row r="48">
          <cell r="A48" t="str">
            <v>Alte incasari</v>
          </cell>
          <cell r="F48">
            <v>1025000</v>
          </cell>
          <cell r="G48">
            <v>2015</v>
          </cell>
        </row>
        <row r="49">
          <cell r="A49" t="str">
            <v>Alte incasari</v>
          </cell>
          <cell r="F49">
            <v>1050625</v>
          </cell>
          <cell r="G49">
            <v>2016</v>
          </cell>
        </row>
        <row r="50">
          <cell r="A50" t="str">
            <v>Alte incasari</v>
          </cell>
          <cell r="F50">
            <v>1000000</v>
          </cell>
          <cell r="G50">
            <v>2017</v>
          </cell>
        </row>
        <row r="51">
          <cell r="A51" t="str">
            <v>Alte incasari</v>
          </cell>
          <cell r="F51">
            <v>1000000</v>
          </cell>
          <cell r="G51">
            <v>2018</v>
          </cell>
        </row>
        <row r="52">
          <cell r="A52" t="str">
            <v>Alte incasari</v>
          </cell>
          <cell r="F52">
            <v>3162000</v>
          </cell>
          <cell r="G52">
            <v>2014</v>
          </cell>
        </row>
        <row r="53">
          <cell r="A53" t="str">
            <v>Alte incasari</v>
          </cell>
          <cell r="F53">
            <v>3947850</v>
          </cell>
          <cell r="G53">
            <v>2015</v>
          </cell>
        </row>
        <row r="54">
          <cell r="A54" t="str">
            <v>Alte incasari</v>
          </cell>
          <cell r="F54">
            <v>3098876.56</v>
          </cell>
          <cell r="G54">
            <v>2016</v>
          </cell>
        </row>
        <row r="55">
          <cell r="A55" t="str">
            <v>Alte incasari</v>
          </cell>
          <cell r="F55">
            <v>3162000</v>
          </cell>
          <cell r="G55">
            <v>2017</v>
          </cell>
        </row>
        <row r="56">
          <cell r="A56" t="str">
            <v>Alte incasari</v>
          </cell>
          <cell r="F56">
            <v>3162000</v>
          </cell>
          <cell r="G56">
            <v>2018</v>
          </cell>
        </row>
        <row r="57">
          <cell r="A57" t="str">
            <v>Alte incasari</v>
          </cell>
          <cell r="F57">
            <v>46233000</v>
          </cell>
          <cell r="G57">
            <v>2014</v>
          </cell>
        </row>
        <row r="58">
          <cell r="A58" t="str">
            <v>Alte incasari</v>
          </cell>
          <cell r="F58">
            <v>0</v>
          </cell>
          <cell r="G58">
            <v>2015</v>
          </cell>
        </row>
        <row r="59">
          <cell r="A59" t="str">
            <v>Alte incasari</v>
          </cell>
          <cell r="F59">
            <v>0</v>
          </cell>
          <cell r="G59">
            <v>2016</v>
          </cell>
        </row>
        <row r="60">
          <cell r="A60" t="str">
            <v>Alte incasari</v>
          </cell>
          <cell r="F60">
            <v>0</v>
          </cell>
          <cell r="G60">
            <v>2017</v>
          </cell>
        </row>
        <row r="61">
          <cell r="A61" t="str">
            <v>Alte incasari</v>
          </cell>
          <cell r="F61">
            <v>0</v>
          </cell>
          <cell r="G61">
            <v>2018</v>
          </cell>
        </row>
        <row r="62">
          <cell r="A62" t="str">
            <v>Alte incasari</v>
          </cell>
          <cell r="F62">
            <v>6000000</v>
          </cell>
          <cell r="G62">
            <v>2014</v>
          </cell>
        </row>
        <row r="63">
          <cell r="A63" t="str">
            <v>Alte incasari</v>
          </cell>
          <cell r="F63">
            <v>6000000</v>
          </cell>
          <cell r="G63">
            <v>2015</v>
          </cell>
        </row>
        <row r="64">
          <cell r="A64" t="str">
            <v>Alte incasari</v>
          </cell>
          <cell r="F64">
            <v>6000000</v>
          </cell>
          <cell r="G64">
            <v>2016</v>
          </cell>
        </row>
        <row r="65">
          <cell r="A65" t="str">
            <v>Alte incasari</v>
          </cell>
          <cell r="F65">
            <v>6000000</v>
          </cell>
          <cell r="G65">
            <v>2017</v>
          </cell>
        </row>
        <row r="66">
          <cell r="A66" t="str">
            <v>Alte incasari</v>
          </cell>
          <cell r="F66">
            <v>6000000</v>
          </cell>
          <cell r="G66">
            <v>2018</v>
          </cell>
        </row>
        <row r="67">
          <cell r="A67" t="str">
            <v>Esalonari</v>
          </cell>
          <cell r="F67">
            <v>3500000</v>
          </cell>
          <cell r="G67">
            <v>2014</v>
          </cell>
        </row>
        <row r="68">
          <cell r="A68" t="str">
            <v>Esalonari</v>
          </cell>
          <cell r="F68">
            <v>0</v>
          </cell>
          <cell r="G68">
            <v>2015</v>
          </cell>
        </row>
        <row r="69">
          <cell r="A69" t="str">
            <v>Esalonari</v>
          </cell>
          <cell r="F69">
            <v>0</v>
          </cell>
          <cell r="G69">
            <v>2016</v>
          </cell>
        </row>
        <row r="70">
          <cell r="A70" t="str">
            <v>Esalonari</v>
          </cell>
          <cell r="F70">
            <v>0</v>
          </cell>
          <cell r="G70">
            <v>2017</v>
          </cell>
        </row>
        <row r="71">
          <cell r="A71" t="str">
            <v>Esalonari</v>
          </cell>
          <cell r="F71">
            <v>0</v>
          </cell>
          <cell r="G71">
            <v>2018</v>
          </cell>
        </row>
        <row r="72">
          <cell r="A72" t="str">
            <v>Alte incasari</v>
          </cell>
          <cell r="F72">
            <v>38688000</v>
          </cell>
          <cell r="G72">
            <v>2014</v>
          </cell>
        </row>
        <row r="73">
          <cell r="A73" t="str">
            <v>Alte incasari</v>
          </cell>
          <cell r="F73">
            <v>38688000</v>
          </cell>
          <cell r="G73">
            <v>2015</v>
          </cell>
        </row>
        <row r="74">
          <cell r="A74" t="str">
            <v>Alte incasari</v>
          </cell>
          <cell r="F74">
            <v>38688000</v>
          </cell>
          <cell r="G74">
            <v>2016</v>
          </cell>
        </row>
        <row r="75">
          <cell r="A75" t="str">
            <v>Alte incasari</v>
          </cell>
          <cell r="F75">
            <v>38688000</v>
          </cell>
          <cell r="G75">
            <v>2017</v>
          </cell>
        </row>
        <row r="76">
          <cell r="A76" t="str">
            <v>Alte incasari</v>
          </cell>
          <cell r="F76">
            <v>38688000</v>
          </cell>
          <cell r="G76">
            <v>2018</v>
          </cell>
        </row>
        <row r="77">
          <cell r="A77" t="str">
            <v>Alte incasari</v>
          </cell>
          <cell r="F77">
            <v>620000</v>
          </cell>
          <cell r="G77">
            <v>2014</v>
          </cell>
        </row>
        <row r="78">
          <cell r="A78" t="str">
            <v>Alte incasari</v>
          </cell>
          <cell r="F78">
            <v>635500</v>
          </cell>
          <cell r="G78">
            <v>2015</v>
          </cell>
        </row>
        <row r="79">
          <cell r="A79" t="str">
            <v>Alte incasari</v>
          </cell>
          <cell r="F79">
            <v>651388.12</v>
          </cell>
          <cell r="G79">
            <v>2016</v>
          </cell>
        </row>
        <row r="80">
          <cell r="A80" t="str">
            <v>Alte incasari</v>
          </cell>
          <cell r="F80">
            <v>620000</v>
          </cell>
          <cell r="G80">
            <v>2017</v>
          </cell>
        </row>
        <row r="81">
          <cell r="A81" t="str">
            <v>Alte incasari</v>
          </cell>
          <cell r="F81">
            <v>620000</v>
          </cell>
          <cell r="G81">
            <v>2018</v>
          </cell>
        </row>
      </sheetData>
      <sheetData sheetId="8" refreshError="1">
        <row r="1">
          <cell r="A1" t="str">
            <v>Tip Plata</v>
          </cell>
          <cell r="D1" t="str">
            <v>Anul Platii</v>
          </cell>
          <cell r="H1" t="str">
            <v>Valoare FZP</v>
          </cell>
        </row>
        <row r="2">
          <cell r="A2" t="str">
            <v xml:space="preserve">Alti furnizori de productie </v>
          </cell>
          <cell r="D2">
            <v>2014</v>
          </cell>
          <cell r="H2">
            <v>3064265.68</v>
          </cell>
        </row>
        <row r="3">
          <cell r="A3" t="str">
            <v xml:space="preserve">Alti furnizori de productie </v>
          </cell>
          <cell r="D3">
            <v>2015</v>
          </cell>
          <cell r="H3">
            <v>3064265.68</v>
          </cell>
        </row>
        <row r="4">
          <cell r="A4" t="str">
            <v xml:space="preserve">Alti furnizori de productie </v>
          </cell>
          <cell r="D4">
            <v>2016</v>
          </cell>
          <cell r="H4">
            <v>3064265.68</v>
          </cell>
        </row>
        <row r="5">
          <cell r="A5" t="str">
            <v xml:space="preserve">Alti furnizori de productie </v>
          </cell>
          <cell r="D5">
            <v>2017</v>
          </cell>
          <cell r="H5">
            <v>1879542.4</v>
          </cell>
        </row>
        <row r="6">
          <cell r="A6" t="str">
            <v xml:space="preserve">Alti furnizori de productie </v>
          </cell>
          <cell r="D6">
            <v>2018</v>
          </cell>
          <cell r="H6">
            <v>1898338.32</v>
          </cell>
        </row>
        <row r="7">
          <cell r="A7" t="str">
            <v xml:space="preserve">Alti furnizori de productie </v>
          </cell>
          <cell r="D7">
            <v>2014</v>
          </cell>
          <cell r="H7">
            <v>5226835.5999999996</v>
          </cell>
        </row>
        <row r="8">
          <cell r="A8" t="str">
            <v xml:space="preserve">Alti furnizori de productie </v>
          </cell>
          <cell r="D8">
            <v>2015</v>
          </cell>
          <cell r="H8">
            <v>5226835.5999999996</v>
          </cell>
        </row>
        <row r="9">
          <cell r="A9" t="str">
            <v xml:space="preserve">Alti furnizori de productie </v>
          </cell>
          <cell r="D9">
            <v>2016</v>
          </cell>
          <cell r="H9">
            <v>5226835.5999999996</v>
          </cell>
        </row>
        <row r="10">
          <cell r="A10" t="str">
            <v xml:space="preserve">Alti furnizori de productie </v>
          </cell>
          <cell r="D10">
            <v>2017</v>
          </cell>
          <cell r="H10">
            <v>4746427.3600000003</v>
          </cell>
        </row>
        <row r="11">
          <cell r="A11" t="str">
            <v xml:space="preserve">Alti furnizori de productie </v>
          </cell>
          <cell r="D11">
            <v>2018</v>
          </cell>
          <cell r="H11">
            <v>4793892.08</v>
          </cell>
        </row>
        <row r="12">
          <cell r="A12" t="str">
            <v xml:space="preserve">Alti furnizori de productie </v>
          </cell>
          <cell r="D12">
            <v>2014</v>
          </cell>
          <cell r="H12">
            <v>0</v>
          </cell>
        </row>
        <row r="13">
          <cell r="A13" t="str">
            <v xml:space="preserve">Alti furnizori de productie </v>
          </cell>
          <cell r="D13">
            <v>2015</v>
          </cell>
          <cell r="H13">
            <v>0</v>
          </cell>
        </row>
        <row r="14">
          <cell r="A14" t="str">
            <v xml:space="preserve">Alti furnizori de productie </v>
          </cell>
          <cell r="D14">
            <v>2016</v>
          </cell>
          <cell r="H14">
            <v>0</v>
          </cell>
        </row>
        <row r="15">
          <cell r="A15" t="str">
            <v xml:space="preserve">Alti furnizori de productie </v>
          </cell>
          <cell r="D15">
            <v>2017</v>
          </cell>
          <cell r="H15">
            <v>0</v>
          </cell>
        </row>
        <row r="16">
          <cell r="A16" t="str">
            <v xml:space="preserve">Alti furnizori de productie </v>
          </cell>
          <cell r="D16">
            <v>2018</v>
          </cell>
          <cell r="H16">
            <v>0</v>
          </cell>
        </row>
        <row r="17">
          <cell r="A17" t="str">
            <v xml:space="preserve">Alti furnizori de productie </v>
          </cell>
          <cell r="D17">
            <v>2014</v>
          </cell>
          <cell r="H17">
            <v>3591909.2399999998</v>
          </cell>
        </row>
        <row r="18">
          <cell r="A18" t="str">
            <v xml:space="preserve">Alti furnizori de productie </v>
          </cell>
          <cell r="D18">
            <v>2015</v>
          </cell>
          <cell r="H18">
            <v>3591909.2399999998</v>
          </cell>
        </row>
        <row r="19">
          <cell r="A19" t="str">
            <v xml:space="preserve">Alti furnizori de productie </v>
          </cell>
          <cell r="D19">
            <v>2016</v>
          </cell>
          <cell r="H19">
            <v>3591909.2399999998</v>
          </cell>
        </row>
        <row r="20">
          <cell r="A20" t="str">
            <v xml:space="preserve">Alti furnizori de productie </v>
          </cell>
          <cell r="D20">
            <v>2017</v>
          </cell>
          <cell r="H20">
            <v>2423174.52</v>
          </cell>
        </row>
        <row r="21">
          <cell r="A21" t="str">
            <v xml:space="preserve">Alti furnizori de productie </v>
          </cell>
          <cell r="D21">
            <v>2018</v>
          </cell>
          <cell r="H21">
            <v>2447406.6</v>
          </cell>
        </row>
        <row r="22">
          <cell r="A22" t="str">
            <v xml:space="preserve">Alti furnizori de productie </v>
          </cell>
          <cell r="D22">
            <v>2014</v>
          </cell>
          <cell r="H22">
            <v>2136482.7999999998</v>
          </cell>
        </row>
        <row r="23">
          <cell r="A23" t="str">
            <v xml:space="preserve">Alti furnizori de productie </v>
          </cell>
          <cell r="D23">
            <v>2015</v>
          </cell>
          <cell r="H23">
            <v>2136482.7999999998</v>
          </cell>
        </row>
        <row r="24">
          <cell r="A24" t="str">
            <v xml:space="preserve">Alti furnizori de productie </v>
          </cell>
          <cell r="D24">
            <v>2016</v>
          </cell>
          <cell r="H24">
            <v>2136482.7999999998</v>
          </cell>
        </row>
        <row r="25">
          <cell r="A25" t="str">
            <v xml:space="preserve">Alti furnizori de productie </v>
          </cell>
          <cell r="D25">
            <v>2017</v>
          </cell>
          <cell r="H25">
            <v>1562433.48</v>
          </cell>
        </row>
        <row r="26">
          <cell r="A26" t="str">
            <v xml:space="preserve">Alti furnizori de productie </v>
          </cell>
          <cell r="D26">
            <v>2018</v>
          </cell>
          <cell r="H26">
            <v>1578057.48</v>
          </cell>
        </row>
        <row r="27">
          <cell r="A27" t="str">
            <v xml:space="preserve">Alti furnizori de productie </v>
          </cell>
          <cell r="D27">
            <v>2014</v>
          </cell>
          <cell r="H27">
            <v>3100000</v>
          </cell>
        </row>
        <row r="28">
          <cell r="A28" t="str">
            <v xml:space="preserve">Alti furnizori de productie </v>
          </cell>
          <cell r="D28">
            <v>2015</v>
          </cell>
          <cell r="H28">
            <v>3100000</v>
          </cell>
        </row>
        <row r="29">
          <cell r="A29" t="str">
            <v xml:space="preserve">Alti furnizori de productie </v>
          </cell>
          <cell r="D29">
            <v>2016</v>
          </cell>
          <cell r="H29">
            <v>3100000</v>
          </cell>
        </row>
        <row r="30">
          <cell r="A30" t="str">
            <v xml:space="preserve">Alti furnizori de productie </v>
          </cell>
          <cell r="D30">
            <v>2017</v>
          </cell>
          <cell r="H30">
            <v>1916360.48</v>
          </cell>
        </row>
        <row r="31">
          <cell r="A31" t="str">
            <v xml:space="preserve">Alti furnizori de productie </v>
          </cell>
          <cell r="D31">
            <v>2018</v>
          </cell>
          <cell r="H31">
            <v>1935523.44</v>
          </cell>
        </row>
        <row r="32">
          <cell r="A32" t="str">
            <v xml:space="preserve">Alti furnizori de productie </v>
          </cell>
          <cell r="D32">
            <v>2014</v>
          </cell>
          <cell r="H32">
            <v>0</v>
          </cell>
        </row>
        <row r="33">
          <cell r="A33" t="str">
            <v xml:space="preserve">Alti furnizori de productie </v>
          </cell>
          <cell r="D33">
            <v>2015</v>
          </cell>
          <cell r="H33">
            <v>117741.72</v>
          </cell>
        </row>
        <row r="34">
          <cell r="A34" t="str">
            <v xml:space="preserve">Alti furnizori de productie </v>
          </cell>
          <cell r="D34">
            <v>2016</v>
          </cell>
          <cell r="H34">
            <v>118918.48</v>
          </cell>
        </row>
        <row r="35">
          <cell r="A35" t="str">
            <v xml:space="preserve">Alti furnizori de productie </v>
          </cell>
          <cell r="D35">
            <v>2017</v>
          </cell>
          <cell r="H35">
            <v>120107.64</v>
          </cell>
        </row>
        <row r="36">
          <cell r="A36" t="str">
            <v xml:space="preserve">Alti furnizori de productie </v>
          </cell>
          <cell r="D36">
            <v>2018</v>
          </cell>
          <cell r="H36">
            <v>121309.2</v>
          </cell>
        </row>
        <row r="37">
          <cell r="A37" t="str">
            <v xml:space="preserve">Alti furnizori de productie </v>
          </cell>
          <cell r="D37">
            <v>2014</v>
          </cell>
          <cell r="H37">
            <v>0</v>
          </cell>
        </row>
        <row r="38">
          <cell r="A38" t="str">
            <v xml:space="preserve">Alti furnizori de productie </v>
          </cell>
          <cell r="D38">
            <v>2015</v>
          </cell>
          <cell r="H38">
            <v>11595.24</v>
          </cell>
        </row>
        <row r="39">
          <cell r="A39" t="str">
            <v xml:space="preserve">Alti furnizori de productie </v>
          </cell>
          <cell r="D39">
            <v>2016</v>
          </cell>
          <cell r="H39">
            <v>11710.56</v>
          </cell>
        </row>
        <row r="40">
          <cell r="A40" t="str">
            <v xml:space="preserve">Alti furnizori de productie </v>
          </cell>
          <cell r="D40">
            <v>2017</v>
          </cell>
          <cell r="H40">
            <v>11828.36</v>
          </cell>
        </row>
        <row r="41">
          <cell r="A41" t="str">
            <v xml:space="preserve">Alti furnizori de productie </v>
          </cell>
          <cell r="D41">
            <v>2018</v>
          </cell>
          <cell r="H41">
            <v>11946.16</v>
          </cell>
        </row>
        <row r="42">
          <cell r="A42" t="str">
            <v>Apele Romane</v>
          </cell>
          <cell r="D42">
            <v>2014</v>
          </cell>
          <cell r="H42">
            <v>445762533.36000001</v>
          </cell>
        </row>
        <row r="43">
          <cell r="A43" t="str">
            <v>Apele Romane</v>
          </cell>
          <cell r="D43">
            <v>2015</v>
          </cell>
          <cell r="H43">
            <v>462274181.16000003</v>
          </cell>
        </row>
        <row r="44">
          <cell r="A44" t="str">
            <v>Apele Romane</v>
          </cell>
          <cell r="D44">
            <v>2016</v>
          </cell>
          <cell r="H44">
            <v>478857706.80000001</v>
          </cell>
        </row>
        <row r="45">
          <cell r="A45" t="str">
            <v>Apele Romane</v>
          </cell>
          <cell r="D45">
            <v>2017</v>
          </cell>
          <cell r="H45">
            <v>425338425.67600113</v>
          </cell>
        </row>
        <row r="46">
          <cell r="A46" t="str">
            <v>Apele Romane</v>
          </cell>
          <cell r="D46">
            <v>2018</v>
          </cell>
          <cell r="H46">
            <v>425524978.44628114</v>
          </cell>
        </row>
        <row r="47">
          <cell r="A47" t="str">
            <v xml:space="preserve">Alti furnizori de productie </v>
          </cell>
          <cell r="D47">
            <v>2014</v>
          </cell>
          <cell r="H47">
            <v>10363424</v>
          </cell>
        </row>
        <row r="48">
          <cell r="A48" t="str">
            <v xml:space="preserve">Alti furnizori de productie </v>
          </cell>
          <cell r="D48">
            <v>2015</v>
          </cell>
          <cell r="H48">
            <v>10288144.84</v>
          </cell>
        </row>
        <row r="49">
          <cell r="A49" t="str">
            <v xml:space="preserve">Alti furnizori de productie </v>
          </cell>
          <cell r="D49">
            <v>2016</v>
          </cell>
          <cell r="H49">
            <v>10281714.199999999</v>
          </cell>
        </row>
        <row r="50">
          <cell r="A50" t="str">
            <v xml:space="preserve">Alti furnizori de productie </v>
          </cell>
          <cell r="D50">
            <v>2017</v>
          </cell>
          <cell r="H50">
            <v>11516941.439999999</v>
          </cell>
        </row>
        <row r="51">
          <cell r="A51" t="str">
            <v xml:space="preserve">Alti furnizori de productie </v>
          </cell>
          <cell r="D51">
            <v>2018</v>
          </cell>
          <cell r="H51">
            <v>11747280.119999999</v>
          </cell>
        </row>
        <row r="52">
          <cell r="A52" t="str">
            <v>Mentenanta</v>
          </cell>
          <cell r="D52">
            <v>2014</v>
          </cell>
          <cell r="H52">
            <v>129753228</v>
          </cell>
        </row>
        <row r="53">
          <cell r="A53" t="str">
            <v>Mentenanta</v>
          </cell>
          <cell r="D53">
            <v>2015</v>
          </cell>
          <cell r="H53">
            <v>166160000</v>
          </cell>
        </row>
        <row r="54">
          <cell r="A54" t="str">
            <v>Mentenanta</v>
          </cell>
          <cell r="D54">
            <v>2016</v>
          </cell>
          <cell r="H54">
            <v>166160000</v>
          </cell>
        </row>
        <row r="55">
          <cell r="A55" t="str">
            <v>Mentenanta</v>
          </cell>
          <cell r="D55">
            <v>2017</v>
          </cell>
          <cell r="H55">
            <v>166160000</v>
          </cell>
        </row>
        <row r="56">
          <cell r="A56" t="str">
            <v>Mentenanta</v>
          </cell>
          <cell r="D56">
            <v>2018</v>
          </cell>
          <cell r="H56">
            <v>166160000</v>
          </cell>
        </row>
        <row r="57">
          <cell r="A57" t="str">
            <v xml:space="preserve">Alti furnizori de productie </v>
          </cell>
          <cell r="D57">
            <v>2014</v>
          </cell>
          <cell r="H57">
            <v>10044000</v>
          </cell>
        </row>
        <row r="58">
          <cell r="A58" t="str">
            <v xml:space="preserve">Alti furnizori de productie </v>
          </cell>
          <cell r="D58">
            <v>2015</v>
          </cell>
          <cell r="H58">
            <v>10137329.84</v>
          </cell>
        </row>
        <row r="59">
          <cell r="A59" t="str">
            <v xml:space="preserve">Alti furnizori de productie </v>
          </cell>
          <cell r="D59">
            <v>2016</v>
          </cell>
          <cell r="H59">
            <v>10331402.24</v>
          </cell>
        </row>
        <row r="60">
          <cell r="A60" t="str">
            <v xml:space="preserve">Alti furnizori de productie </v>
          </cell>
          <cell r="D60">
            <v>2017</v>
          </cell>
          <cell r="H60">
            <v>10181679.68</v>
          </cell>
        </row>
        <row r="61">
          <cell r="A61" t="str">
            <v xml:space="preserve">Alti furnizori de productie </v>
          </cell>
          <cell r="D61">
            <v>2018</v>
          </cell>
          <cell r="H61">
            <v>10326131</v>
          </cell>
        </row>
        <row r="62">
          <cell r="A62" t="str">
            <v xml:space="preserve">Alti furnizori de productie </v>
          </cell>
          <cell r="D62">
            <v>2014</v>
          </cell>
          <cell r="H62">
            <v>500000</v>
          </cell>
        </row>
        <row r="63">
          <cell r="A63" t="str">
            <v xml:space="preserve">Alti furnizori de productie </v>
          </cell>
          <cell r="D63">
            <v>2015</v>
          </cell>
          <cell r="H63">
            <v>1300000</v>
          </cell>
        </row>
        <row r="64">
          <cell r="A64" t="str">
            <v xml:space="preserve">Alti furnizori de productie </v>
          </cell>
          <cell r="D64">
            <v>2016</v>
          </cell>
          <cell r="H64">
            <v>1300000</v>
          </cell>
        </row>
        <row r="65">
          <cell r="A65" t="str">
            <v xml:space="preserve">Alti furnizori de productie </v>
          </cell>
          <cell r="D65">
            <v>2017</v>
          </cell>
          <cell r="H65">
            <v>1300000</v>
          </cell>
        </row>
        <row r="66">
          <cell r="A66" t="str">
            <v xml:space="preserve">Alti furnizori de productie </v>
          </cell>
          <cell r="D66">
            <v>2018</v>
          </cell>
          <cell r="H66">
            <v>1300000</v>
          </cell>
        </row>
        <row r="67">
          <cell r="A67" t="str">
            <v xml:space="preserve">Alti furnizori de productie </v>
          </cell>
          <cell r="D67">
            <v>2014</v>
          </cell>
          <cell r="H67">
            <v>5208000</v>
          </cell>
        </row>
        <row r="68">
          <cell r="A68" t="str">
            <v xml:space="preserve">Alti furnizori de productie </v>
          </cell>
          <cell r="D68">
            <v>2015</v>
          </cell>
          <cell r="H68">
            <v>6820000</v>
          </cell>
        </row>
        <row r="69">
          <cell r="A69" t="str">
            <v xml:space="preserve">Alti furnizori de productie </v>
          </cell>
          <cell r="D69">
            <v>2016</v>
          </cell>
          <cell r="H69">
            <v>6820000</v>
          </cell>
        </row>
        <row r="70">
          <cell r="A70" t="str">
            <v xml:space="preserve">Alti furnizori de productie </v>
          </cell>
          <cell r="D70">
            <v>2017</v>
          </cell>
          <cell r="H70">
            <v>2790000</v>
          </cell>
        </row>
        <row r="71">
          <cell r="A71" t="str">
            <v xml:space="preserve">Alti furnizori de productie </v>
          </cell>
          <cell r="D71">
            <v>2018</v>
          </cell>
          <cell r="H71">
            <v>2790000</v>
          </cell>
        </row>
        <row r="72">
          <cell r="A72" t="str">
            <v xml:space="preserve">Alti furnizori de productie </v>
          </cell>
          <cell r="D72">
            <v>2014</v>
          </cell>
          <cell r="H72">
            <v>5270000</v>
          </cell>
        </row>
        <row r="73">
          <cell r="A73" t="str">
            <v xml:space="preserve">Alti furnizori de productie </v>
          </cell>
          <cell r="D73">
            <v>2015</v>
          </cell>
          <cell r="H73">
            <v>2604000</v>
          </cell>
        </row>
        <row r="74">
          <cell r="A74" t="str">
            <v xml:space="preserve">Alti furnizori de productie </v>
          </cell>
          <cell r="D74">
            <v>2016</v>
          </cell>
          <cell r="H74">
            <v>2604000</v>
          </cell>
        </row>
        <row r="75">
          <cell r="A75" t="str">
            <v xml:space="preserve">Alti furnizori de productie </v>
          </cell>
          <cell r="D75">
            <v>2017</v>
          </cell>
          <cell r="H75">
            <v>3720000</v>
          </cell>
        </row>
        <row r="76">
          <cell r="A76" t="str">
            <v xml:space="preserve">Alti furnizori de productie </v>
          </cell>
          <cell r="D76">
            <v>2018</v>
          </cell>
          <cell r="H76">
            <v>3720000</v>
          </cell>
        </row>
        <row r="77">
          <cell r="A77" t="str">
            <v xml:space="preserve">Alti furnizori de productie </v>
          </cell>
          <cell r="D77">
            <v>2014</v>
          </cell>
          <cell r="H77">
            <v>744000</v>
          </cell>
        </row>
        <row r="78">
          <cell r="A78" t="str">
            <v xml:space="preserve">Alti furnizori de productie </v>
          </cell>
          <cell r="D78">
            <v>2015</v>
          </cell>
          <cell r="H78">
            <v>1091200</v>
          </cell>
        </row>
        <row r="79">
          <cell r="A79" t="str">
            <v xml:space="preserve">Alti furnizori de productie </v>
          </cell>
          <cell r="D79">
            <v>2016</v>
          </cell>
          <cell r="H79">
            <v>1091200</v>
          </cell>
        </row>
        <row r="80">
          <cell r="A80" t="str">
            <v xml:space="preserve">Alti furnizori de productie </v>
          </cell>
          <cell r="D80">
            <v>2017</v>
          </cell>
          <cell r="H80">
            <v>1091200</v>
          </cell>
        </row>
        <row r="81">
          <cell r="A81" t="str">
            <v xml:space="preserve">Alti furnizori de productie </v>
          </cell>
          <cell r="D81">
            <v>2018</v>
          </cell>
          <cell r="H81">
            <v>1091200</v>
          </cell>
        </row>
        <row r="82">
          <cell r="A82" t="str">
            <v xml:space="preserve">Alti furnizori de productie </v>
          </cell>
          <cell r="D82">
            <v>2014</v>
          </cell>
          <cell r="H82">
            <v>14880000</v>
          </cell>
        </row>
        <row r="83">
          <cell r="A83" t="str">
            <v xml:space="preserve">Alti furnizori de productie </v>
          </cell>
          <cell r="D83">
            <v>2015</v>
          </cell>
          <cell r="H83">
            <v>14880000</v>
          </cell>
        </row>
        <row r="84">
          <cell r="A84" t="str">
            <v xml:space="preserve">Alti furnizori de productie </v>
          </cell>
          <cell r="D84">
            <v>2016</v>
          </cell>
          <cell r="H84">
            <v>14880000</v>
          </cell>
        </row>
        <row r="85">
          <cell r="A85" t="str">
            <v xml:space="preserve">Alti furnizori de productie </v>
          </cell>
          <cell r="D85">
            <v>2017</v>
          </cell>
          <cell r="H85">
            <v>12400000</v>
          </cell>
        </row>
        <row r="86">
          <cell r="A86" t="str">
            <v xml:space="preserve">Alti furnizori de productie </v>
          </cell>
          <cell r="D86">
            <v>2018</v>
          </cell>
          <cell r="H86">
            <v>12400000</v>
          </cell>
        </row>
        <row r="87">
          <cell r="A87" t="str">
            <v xml:space="preserve">Alti furnizori de productie </v>
          </cell>
          <cell r="D87">
            <v>2014</v>
          </cell>
          <cell r="H87">
            <v>2480000</v>
          </cell>
        </row>
        <row r="88">
          <cell r="A88" t="str">
            <v xml:space="preserve">Alti furnizori de productie </v>
          </cell>
          <cell r="D88">
            <v>2015</v>
          </cell>
          <cell r="H88">
            <v>4464000</v>
          </cell>
        </row>
        <row r="89">
          <cell r="A89" t="str">
            <v xml:space="preserve">Alti furnizori de productie </v>
          </cell>
          <cell r="D89">
            <v>2016</v>
          </cell>
          <cell r="H89">
            <v>4464000</v>
          </cell>
        </row>
        <row r="90">
          <cell r="A90" t="str">
            <v xml:space="preserve">Alti furnizori de productie </v>
          </cell>
          <cell r="D90">
            <v>2017</v>
          </cell>
          <cell r="H90">
            <v>3224000</v>
          </cell>
        </row>
        <row r="91">
          <cell r="A91" t="str">
            <v xml:space="preserve">Alti furnizori de productie </v>
          </cell>
          <cell r="D91">
            <v>2018</v>
          </cell>
          <cell r="H91">
            <v>3224000</v>
          </cell>
        </row>
        <row r="92">
          <cell r="A92" t="str">
            <v xml:space="preserve">Alti furnizori de productie </v>
          </cell>
          <cell r="D92">
            <v>2014</v>
          </cell>
          <cell r="H92">
            <v>5580000</v>
          </cell>
        </row>
        <row r="93">
          <cell r="A93" t="str">
            <v xml:space="preserve">Alti furnizori de productie </v>
          </cell>
          <cell r="D93">
            <v>2015</v>
          </cell>
          <cell r="H93">
            <v>6097864.9199999999</v>
          </cell>
        </row>
        <row r="94">
          <cell r="A94" t="str">
            <v xml:space="preserve">Alti furnizori de productie </v>
          </cell>
          <cell r="D94">
            <v>2016</v>
          </cell>
          <cell r="H94">
            <v>6097864.9199999999</v>
          </cell>
        </row>
        <row r="95">
          <cell r="A95" t="str">
            <v xml:space="preserve">Alti furnizori de productie </v>
          </cell>
          <cell r="D95">
            <v>2017</v>
          </cell>
          <cell r="H95">
            <v>4857864.92</v>
          </cell>
        </row>
        <row r="96">
          <cell r="A96" t="str">
            <v xml:space="preserve">Alti furnizori de productie </v>
          </cell>
          <cell r="D96">
            <v>2018</v>
          </cell>
          <cell r="H96">
            <v>4857864.92</v>
          </cell>
        </row>
        <row r="97">
          <cell r="A97" t="str">
            <v xml:space="preserve">Alti furnizori de productie </v>
          </cell>
          <cell r="D97">
            <v>2014</v>
          </cell>
          <cell r="H97">
            <v>10000000</v>
          </cell>
        </row>
        <row r="98">
          <cell r="A98" t="str">
            <v xml:space="preserve">Alti furnizori de productie </v>
          </cell>
          <cell r="D98">
            <v>2015</v>
          </cell>
          <cell r="H98">
            <v>10398831</v>
          </cell>
        </row>
        <row r="99">
          <cell r="A99" t="str">
            <v xml:space="preserve">Alti furnizori de productie </v>
          </cell>
          <cell r="D99">
            <v>2016</v>
          </cell>
          <cell r="H99">
            <v>10398831</v>
          </cell>
        </row>
        <row r="100">
          <cell r="A100" t="str">
            <v xml:space="preserve">Alti furnizori de productie </v>
          </cell>
          <cell r="D100">
            <v>2017</v>
          </cell>
          <cell r="H100">
            <v>10398831</v>
          </cell>
        </row>
        <row r="101">
          <cell r="A101" t="str">
            <v xml:space="preserve">Alti furnizori de productie </v>
          </cell>
          <cell r="D101">
            <v>2018</v>
          </cell>
          <cell r="H101">
            <v>10398831</v>
          </cell>
        </row>
        <row r="102">
          <cell r="A102" t="str">
            <v>Transelectrica - Servicii TG+TL</v>
          </cell>
          <cell r="D102">
            <v>2014</v>
          </cell>
          <cell r="H102">
            <v>274242379.16000003</v>
          </cell>
        </row>
        <row r="103">
          <cell r="A103" t="str">
            <v>Transelectrica - Servicii TG+TL</v>
          </cell>
          <cell r="D103">
            <v>2015</v>
          </cell>
          <cell r="H103">
            <v>268822602.04000002</v>
          </cell>
        </row>
        <row r="104">
          <cell r="A104" t="str">
            <v>Transelectrica - Servicii TG+TL</v>
          </cell>
          <cell r="D104">
            <v>2016</v>
          </cell>
          <cell r="H104">
            <v>293959691.07999998</v>
          </cell>
        </row>
        <row r="105">
          <cell r="A105" t="str">
            <v>Transelectrica - Servicii TG+TL</v>
          </cell>
          <cell r="D105">
            <v>2017</v>
          </cell>
          <cell r="H105">
            <v>238959974.68000001</v>
          </cell>
        </row>
        <row r="106">
          <cell r="A106" t="str">
            <v>Transelectrica - Servicii TG+TL</v>
          </cell>
          <cell r="D106">
            <v>2018</v>
          </cell>
          <cell r="H106">
            <v>238959974.68000001</v>
          </cell>
        </row>
        <row r="107">
          <cell r="A107" t="str">
            <v xml:space="preserve">Alti furnizori de productie </v>
          </cell>
          <cell r="D107">
            <v>2014</v>
          </cell>
          <cell r="H107">
            <v>300000</v>
          </cell>
        </row>
        <row r="108">
          <cell r="A108" t="str">
            <v xml:space="preserve">Alti furnizori de productie </v>
          </cell>
          <cell r="D108">
            <v>2015</v>
          </cell>
          <cell r="H108">
            <v>300000</v>
          </cell>
        </row>
        <row r="109">
          <cell r="A109" t="str">
            <v xml:space="preserve">Alti furnizori de productie </v>
          </cell>
          <cell r="D109">
            <v>2016</v>
          </cell>
          <cell r="H109">
            <v>300000</v>
          </cell>
        </row>
        <row r="110">
          <cell r="A110" t="str">
            <v xml:space="preserve">Alti furnizori de productie </v>
          </cell>
          <cell r="D110">
            <v>2017</v>
          </cell>
          <cell r="H110">
            <v>0</v>
          </cell>
        </row>
        <row r="111">
          <cell r="A111" t="str">
            <v xml:space="preserve">Alti furnizori de productie </v>
          </cell>
          <cell r="D111">
            <v>2018</v>
          </cell>
          <cell r="H111">
            <v>0</v>
          </cell>
        </row>
        <row r="112">
          <cell r="A112" t="str">
            <v xml:space="preserve">Alti furnizori de productie </v>
          </cell>
          <cell r="D112">
            <v>2014</v>
          </cell>
          <cell r="H112">
            <v>8396270</v>
          </cell>
        </row>
        <row r="113">
          <cell r="A113" t="str">
            <v xml:space="preserve">Alti furnizori de productie </v>
          </cell>
          <cell r="D113">
            <v>2015</v>
          </cell>
          <cell r="H113">
            <v>11712980</v>
          </cell>
        </row>
        <row r="114">
          <cell r="A114" t="str">
            <v xml:space="preserve">Alti furnizori de productie </v>
          </cell>
          <cell r="D114">
            <v>2016</v>
          </cell>
          <cell r="H114">
            <v>11789215</v>
          </cell>
        </row>
        <row r="115">
          <cell r="A115" t="str">
            <v xml:space="preserve">Alti furnizori de productie </v>
          </cell>
          <cell r="D115">
            <v>2017</v>
          </cell>
          <cell r="H115">
            <v>9798473</v>
          </cell>
        </row>
        <row r="116">
          <cell r="A116" t="str">
            <v xml:space="preserve">Alti furnizori de productie </v>
          </cell>
          <cell r="D116">
            <v>2018</v>
          </cell>
          <cell r="H116">
            <v>9872530</v>
          </cell>
        </row>
        <row r="117">
          <cell r="A117" t="str">
            <v xml:space="preserve">Alti furnizori de productie </v>
          </cell>
          <cell r="D117">
            <v>2014</v>
          </cell>
          <cell r="H117">
            <v>496000</v>
          </cell>
        </row>
        <row r="118">
          <cell r="A118" t="str">
            <v xml:space="preserve">Alti furnizori de productie </v>
          </cell>
          <cell r="D118">
            <v>2015</v>
          </cell>
          <cell r="H118">
            <v>508400</v>
          </cell>
        </row>
        <row r="119">
          <cell r="A119" t="str">
            <v xml:space="preserve">Alti furnizori de productie </v>
          </cell>
          <cell r="D119">
            <v>2016</v>
          </cell>
          <cell r="H119">
            <v>521110</v>
          </cell>
        </row>
        <row r="120">
          <cell r="A120" t="str">
            <v xml:space="preserve">Alti furnizori de productie </v>
          </cell>
          <cell r="D120">
            <v>2017</v>
          </cell>
          <cell r="H120">
            <v>0</v>
          </cell>
        </row>
        <row r="121">
          <cell r="A121" t="str">
            <v xml:space="preserve">Alti furnizori de productie </v>
          </cell>
          <cell r="D121">
            <v>2018</v>
          </cell>
          <cell r="H121">
            <v>0</v>
          </cell>
        </row>
      </sheetData>
      <sheetData sheetId="9" refreshError="1">
        <row r="1">
          <cell r="A1" t="str">
            <v>An Plata</v>
          </cell>
          <cell r="D1" t="str">
            <v>Tip Linie</v>
          </cell>
          <cell r="R1" t="str">
            <v>Dobanzi + Comisioane lei</v>
          </cell>
        </row>
        <row r="2">
          <cell r="A2">
            <v>2014</v>
          </cell>
          <cell r="D2" t="str">
            <v>FDP</v>
          </cell>
          <cell r="R2">
            <v>155789.54791895839</v>
          </cell>
        </row>
        <row r="3">
          <cell r="A3">
            <v>2014</v>
          </cell>
          <cell r="D3" t="str">
            <v>FDP</v>
          </cell>
          <cell r="R3">
            <v>155789.54791895839</v>
          </cell>
        </row>
        <row r="4">
          <cell r="A4">
            <v>2014</v>
          </cell>
          <cell r="D4" t="str">
            <v>FDP</v>
          </cell>
          <cell r="R4">
            <v>202571.83198791675</v>
          </cell>
        </row>
        <row r="5">
          <cell r="A5">
            <v>2014</v>
          </cell>
          <cell r="D5" t="str">
            <v>FDP</v>
          </cell>
          <cell r="R5">
            <v>202571.83198791675</v>
          </cell>
        </row>
        <row r="6">
          <cell r="A6">
            <v>2014</v>
          </cell>
          <cell r="D6" t="str">
            <v>FDP</v>
          </cell>
          <cell r="R6">
            <v>202571.83198791675</v>
          </cell>
        </row>
        <row r="7">
          <cell r="A7">
            <v>2014</v>
          </cell>
          <cell r="D7" t="str">
            <v>FDP</v>
          </cell>
          <cell r="R7">
            <v>202571.83198791675</v>
          </cell>
        </row>
        <row r="8">
          <cell r="A8">
            <v>2014</v>
          </cell>
          <cell r="D8" t="str">
            <v>FDP</v>
          </cell>
          <cell r="R8">
            <v>202571.83198791675</v>
          </cell>
        </row>
        <row r="9">
          <cell r="A9">
            <v>2014</v>
          </cell>
          <cell r="D9" t="str">
            <v>FDP</v>
          </cell>
          <cell r="R9">
            <v>202571.83198791675</v>
          </cell>
        </row>
        <row r="10">
          <cell r="A10">
            <v>2014</v>
          </cell>
          <cell r="D10" t="str">
            <v>FDP</v>
          </cell>
          <cell r="R10">
            <v>202571.83198791675</v>
          </cell>
        </row>
        <row r="11">
          <cell r="A11">
            <v>2014</v>
          </cell>
          <cell r="D11" t="str">
            <v>FDP</v>
          </cell>
          <cell r="R11">
            <v>227571.83198791675</v>
          </cell>
        </row>
        <row r="12">
          <cell r="A12">
            <v>2014</v>
          </cell>
          <cell r="D12" t="str">
            <v>FDP</v>
          </cell>
          <cell r="R12">
            <v>202571.83198791675</v>
          </cell>
        </row>
        <row r="13">
          <cell r="A13">
            <v>2014</v>
          </cell>
          <cell r="D13" t="str">
            <v>FDP</v>
          </cell>
          <cell r="R13">
            <v>202571.83198791675</v>
          </cell>
        </row>
        <row r="14">
          <cell r="A14">
            <v>2015</v>
          </cell>
          <cell r="D14" t="str">
            <v>FDP</v>
          </cell>
          <cell r="R14">
            <v>202571.83198791675</v>
          </cell>
        </row>
        <row r="15">
          <cell r="A15">
            <v>2015</v>
          </cell>
          <cell r="D15" t="str">
            <v>FDP</v>
          </cell>
          <cell r="R15">
            <v>202571.83198791675</v>
          </cell>
        </row>
        <row r="16">
          <cell r="A16">
            <v>2015</v>
          </cell>
          <cell r="D16" t="str">
            <v>FDP</v>
          </cell>
          <cell r="R16">
            <v>202571.83198791675</v>
          </cell>
        </row>
        <row r="17">
          <cell r="A17">
            <v>2015</v>
          </cell>
          <cell r="D17" t="str">
            <v>FDP</v>
          </cell>
          <cell r="R17">
            <v>202571.83198791675</v>
          </cell>
        </row>
        <row r="18">
          <cell r="A18">
            <v>2015</v>
          </cell>
          <cell r="D18" t="str">
            <v>FDP</v>
          </cell>
          <cell r="R18">
            <v>202571.83198791675</v>
          </cell>
        </row>
        <row r="19">
          <cell r="A19">
            <v>2015</v>
          </cell>
          <cell r="D19" t="str">
            <v>FDP</v>
          </cell>
          <cell r="R19">
            <v>202571.83198791675</v>
          </cell>
        </row>
        <row r="20">
          <cell r="A20">
            <v>2015</v>
          </cell>
          <cell r="D20" t="str">
            <v>FDP</v>
          </cell>
          <cell r="R20">
            <v>202571.83198791675</v>
          </cell>
        </row>
        <row r="21">
          <cell r="A21">
            <v>2015</v>
          </cell>
          <cell r="D21" t="str">
            <v>FDP</v>
          </cell>
          <cell r="R21">
            <v>202571.83198791675</v>
          </cell>
        </row>
        <row r="22">
          <cell r="A22">
            <v>2015</v>
          </cell>
          <cell r="D22" t="str">
            <v>FDP</v>
          </cell>
          <cell r="R22">
            <v>202571.83198791675</v>
          </cell>
        </row>
        <row r="23">
          <cell r="A23">
            <v>2015</v>
          </cell>
          <cell r="D23" t="str">
            <v>FDP</v>
          </cell>
          <cell r="R23">
            <v>227571.83198791675</v>
          </cell>
        </row>
        <row r="24">
          <cell r="A24">
            <v>2015</v>
          </cell>
          <cell r="D24" t="str">
            <v>FDP</v>
          </cell>
          <cell r="R24">
            <v>202571.83198791675</v>
          </cell>
        </row>
        <row r="25">
          <cell r="A25">
            <v>2015</v>
          </cell>
          <cell r="D25" t="str">
            <v>FDP</v>
          </cell>
          <cell r="R25">
            <v>202571.83198791675</v>
          </cell>
        </row>
        <row r="26">
          <cell r="A26">
            <v>2016</v>
          </cell>
          <cell r="D26" t="str">
            <v>FDP</v>
          </cell>
          <cell r="R26">
            <v>202571.83198791675</v>
          </cell>
        </row>
        <row r="27">
          <cell r="A27">
            <v>2016</v>
          </cell>
          <cell r="D27" t="str">
            <v>FDP</v>
          </cell>
          <cell r="R27">
            <v>202571.83198791675</v>
          </cell>
        </row>
        <row r="28">
          <cell r="A28">
            <v>2016</v>
          </cell>
          <cell r="D28" t="str">
            <v>FDP</v>
          </cell>
          <cell r="R28">
            <v>202571.83198791675</v>
          </cell>
        </row>
        <row r="29">
          <cell r="A29">
            <v>2016</v>
          </cell>
          <cell r="D29" t="str">
            <v>FDP</v>
          </cell>
          <cell r="R29">
            <v>202571.83198791675</v>
          </cell>
        </row>
        <row r="30">
          <cell r="A30">
            <v>2016</v>
          </cell>
          <cell r="D30" t="str">
            <v>FDP</v>
          </cell>
          <cell r="R30">
            <v>202571.83198791675</v>
          </cell>
        </row>
        <row r="31">
          <cell r="A31">
            <v>2016</v>
          </cell>
          <cell r="D31" t="str">
            <v>FDP</v>
          </cell>
          <cell r="R31">
            <v>202571.83198791675</v>
          </cell>
        </row>
        <row r="32">
          <cell r="A32">
            <v>2016</v>
          </cell>
          <cell r="D32" t="str">
            <v>FDP</v>
          </cell>
          <cell r="R32">
            <v>202571.83198791675</v>
          </cell>
        </row>
        <row r="33">
          <cell r="A33">
            <v>2016</v>
          </cell>
          <cell r="D33" t="str">
            <v>FDP</v>
          </cell>
          <cell r="R33">
            <v>202571.83198791675</v>
          </cell>
        </row>
        <row r="34">
          <cell r="A34">
            <v>2016</v>
          </cell>
          <cell r="D34" t="str">
            <v>FDP</v>
          </cell>
          <cell r="R34">
            <v>202571.83198791675</v>
          </cell>
        </row>
        <row r="35">
          <cell r="A35">
            <v>2016</v>
          </cell>
          <cell r="D35" t="str">
            <v>FDP</v>
          </cell>
          <cell r="R35">
            <v>227571.83198791675</v>
          </cell>
        </row>
        <row r="36">
          <cell r="A36">
            <v>2016</v>
          </cell>
          <cell r="D36" t="str">
            <v>FDP</v>
          </cell>
          <cell r="R36">
            <v>202571.83198791675</v>
          </cell>
        </row>
        <row r="37">
          <cell r="A37">
            <v>2016</v>
          </cell>
          <cell r="D37" t="str">
            <v>FDP</v>
          </cell>
          <cell r="R37">
            <v>202571.83198791675</v>
          </cell>
        </row>
        <row r="38">
          <cell r="A38">
            <v>2017</v>
          </cell>
          <cell r="D38" t="str">
            <v>FDP</v>
          </cell>
          <cell r="R38">
            <v>202571.83198791675</v>
          </cell>
        </row>
        <row r="39">
          <cell r="A39">
            <v>2017</v>
          </cell>
          <cell r="D39" t="str">
            <v>FDP</v>
          </cell>
          <cell r="R39">
            <v>202571.83198791675</v>
          </cell>
        </row>
        <row r="40">
          <cell r="A40">
            <v>2017</v>
          </cell>
          <cell r="D40" t="str">
            <v>FDP</v>
          </cell>
          <cell r="R40">
            <v>202571.83198791675</v>
          </cell>
        </row>
        <row r="41">
          <cell r="A41">
            <v>2017</v>
          </cell>
          <cell r="D41" t="str">
            <v>FDP</v>
          </cell>
          <cell r="R41">
            <v>202571.83198791675</v>
          </cell>
        </row>
        <row r="42">
          <cell r="A42">
            <v>2017</v>
          </cell>
          <cell r="D42" t="str">
            <v>FDP</v>
          </cell>
          <cell r="R42">
            <v>202571.83198791675</v>
          </cell>
        </row>
        <row r="43">
          <cell r="A43">
            <v>2017</v>
          </cell>
          <cell r="D43" t="str">
            <v>FDP</v>
          </cell>
          <cell r="R43">
            <v>202571.83198791675</v>
          </cell>
        </row>
        <row r="44">
          <cell r="A44">
            <v>2017</v>
          </cell>
          <cell r="D44" t="str">
            <v>FDP</v>
          </cell>
          <cell r="R44">
            <v>202571.83198791675</v>
          </cell>
        </row>
        <row r="45">
          <cell r="A45">
            <v>2017</v>
          </cell>
          <cell r="D45" t="str">
            <v>FDP</v>
          </cell>
          <cell r="R45">
            <v>202571.83198791675</v>
          </cell>
        </row>
        <row r="46">
          <cell r="A46">
            <v>2017</v>
          </cell>
          <cell r="D46" t="str">
            <v>FDP</v>
          </cell>
          <cell r="R46">
            <v>202571.83198791675</v>
          </cell>
        </row>
        <row r="47">
          <cell r="A47">
            <v>2017</v>
          </cell>
          <cell r="D47" t="str">
            <v>FDP</v>
          </cell>
          <cell r="R47">
            <v>227571.83198791675</v>
          </cell>
        </row>
        <row r="48">
          <cell r="A48">
            <v>2017</v>
          </cell>
          <cell r="D48" t="str">
            <v>FDP</v>
          </cell>
          <cell r="R48">
            <v>202571.83198791675</v>
          </cell>
        </row>
        <row r="49">
          <cell r="A49">
            <v>2017</v>
          </cell>
          <cell r="D49" t="str">
            <v>FDP</v>
          </cell>
          <cell r="R49">
            <v>202571.83198791675</v>
          </cell>
        </row>
        <row r="50">
          <cell r="A50">
            <v>2018</v>
          </cell>
          <cell r="D50" t="str">
            <v>FDP</v>
          </cell>
          <cell r="R50">
            <v>202571.83198791675</v>
          </cell>
        </row>
        <row r="51">
          <cell r="A51">
            <v>2018</v>
          </cell>
          <cell r="D51" t="str">
            <v>FDP</v>
          </cell>
          <cell r="R51">
            <v>202571.83198791675</v>
          </cell>
        </row>
        <row r="52">
          <cell r="A52">
            <v>2018</v>
          </cell>
          <cell r="D52" t="str">
            <v>FDP</v>
          </cell>
          <cell r="R52">
            <v>202571.83198791675</v>
          </cell>
        </row>
        <row r="53">
          <cell r="A53">
            <v>2018</v>
          </cell>
          <cell r="D53" t="str">
            <v>FDP</v>
          </cell>
          <cell r="R53">
            <v>202571.83198791675</v>
          </cell>
        </row>
        <row r="54">
          <cell r="A54">
            <v>2018</v>
          </cell>
          <cell r="D54" t="str">
            <v>FDP</v>
          </cell>
          <cell r="R54">
            <v>202571.83198791675</v>
          </cell>
        </row>
        <row r="55">
          <cell r="A55">
            <v>2018</v>
          </cell>
          <cell r="D55" t="str">
            <v>FDP</v>
          </cell>
          <cell r="R55">
            <v>202571.83198791675</v>
          </cell>
        </row>
        <row r="56">
          <cell r="A56">
            <v>2018</v>
          </cell>
          <cell r="D56" t="str">
            <v>FDP</v>
          </cell>
          <cell r="R56">
            <v>202571.83198791675</v>
          </cell>
        </row>
        <row r="57">
          <cell r="A57">
            <v>2018</v>
          </cell>
          <cell r="D57" t="str">
            <v>FDP</v>
          </cell>
          <cell r="R57">
            <v>202571.83198791675</v>
          </cell>
        </row>
        <row r="58">
          <cell r="A58">
            <v>2018</v>
          </cell>
          <cell r="D58" t="str">
            <v>FDP</v>
          </cell>
          <cell r="R58">
            <v>202571.83198791675</v>
          </cell>
        </row>
        <row r="59">
          <cell r="A59">
            <v>2018</v>
          </cell>
          <cell r="D59" t="str">
            <v>FDP</v>
          </cell>
          <cell r="R59">
            <v>227571.83198791675</v>
          </cell>
        </row>
        <row r="60">
          <cell r="A60">
            <v>2018</v>
          </cell>
          <cell r="D60" t="str">
            <v>FDP</v>
          </cell>
          <cell r="R60">
            <v>202571.83198791675</v>
          </cell>
        </row>
        <row r="61">
          <cell r="A61">
            <v>2018</v>
          </cell>
          <cell r="D61" t="str">
            <v>FDP</v>
          </cell>
          <cell r="R61">
            <v>202571.83198791675</v>
          </cell>
        </row>
        <row r="62">
          <cell r="A62">
            <v>2014</v>
          </cell>
          <cell r="D62" t="str">
            <v>FDP</v>
          </cell>
          <cell r="R62">
            <v>0</v>
          </cell>
        </row>
        <row r="63">
          <cell r="A63">
            <v>2014</v>
          </cell>
          <cell r="D63" t="str">
            <v>FDP</v>
          </cell>
          <cell r="R63">
            <v>0</v>
          </cell>
        </row>
        <row r="64">
          <cell r="A64">
            <v>2014</v>
          </cell>
          <cell r="D64" t="str">
            <v>FDP</v>
          </cell>
          <cell r="R64">
            <v>0</v>
          </cell>
        </row>
        <row r="65">
          <cell r="A65">
            <v>2014</v>
          </cell>
          <cell r="D65" t="str">
            <v>FDP</v>
          </cell>
          <cell r="R65">
            <v>0</v>
          </cell>
        </row>
        <row r="66">
          <cell r="A66">
            <v>2014</v>
          </cell>
          <cell r="D66" t="str">
            <v>FDP</v>
          </cell>
          <cell r="R66">
            <v>0</v>
          </cell>
        </row>
        <row r="67">
          <cell r="A67">
            <v>2014</v>
          </cell>
          <cell r="D67" t="str">
            <v>FDP</v>
          </cell>
          <cell r="R67">
            <v>0</v>
          </cell>
        </row>
        <row r="68">
          <cell r="A68">
            <v>2014</v>
          </cell>
          <cell r="D68" t="str">
            <v>FDP</v>
          </cell>
          <cell r="R68">
            <v>0</v>
          </cell>
        </row>
        <row r="69">
          <cell r="A69">
            <v>2014</v>
          </cell>
          <cell r="D69" t="str">
            <v>DP</v>
          </cell>
          <cell r="R69">
            <v>126528.55750091733</v>
          </cell>
        </row>
        <row r="70">
          <cell r="A70">
            <v>2014</v>
          </cell>
          <cell r="D70" t="str">
            <v>DP</v>
          </cell>
          <cell r="R70">
            <v>116570.324167584</v>
          </cell>
        </row>
        <row r="71">
          <cell r="A71">
            <v>2014</v>
          </cell>
          <cell r="D71" t="str">
            <v>DP</v>
          </cell>
          <cell r="R71">
            <v>106781.72025483022</v>
          </cell>
        </row>
        <row r="72">
          <cell r="A72">
            <v>2014</v>
          </cell>
          <cell r="D72" t="str">
            <v>DP</v>
          </cell>
          <cell r="R72">
            <v>86833.564699274677</v>
          </cell>
        </row>
        <row r="73">
          <cell r="A73">
            <v>2014</v>
          </cell>
          <cell r="D73" t="str">
            <v>DP</v>
          </cell>
          <cell r="R73">
            <v>66885.409143719109</v>
          </cell>
        </row>
        <row r="74">
          <cell r="A74">
            <v>2014</v>
          </cell>
          <cell r="D74" t="str">
            <v>DP</v>
          </cell>
          <cell r="R74">
            <v>46937.253588163556</v>
          </cell>
        </row>
        <row r="75">
          <cell r="A75">
            <v>2014</v>
          </cell>
          <cell r="D75" t="str">
            <v>DP</v>
          </cell>
          <cell r="R75">
            <v>26989.098032607999</v>
          </cell>
        </row>
        <row r="76">
          <cell r="A76">
            <v>2014</v>
          </cell>
          <cell r="D76" t="str">
            <v>DP</v>
          </cell>
          <cell r="R76">
            <v>0</v>
          </cell>
        </row>
        <row r="77">
          <cell r="A77">
            <v>2014</v>
          </cell>
          <cell r="D77" t="str">
            <v>DP</v>
          </cell>
          <cell r="R77">
            <v>0</v>
          </cell>
        </row>
        <row r="78">
          <cell r="A78">
            <v>2014</v>
          </cell>
          <cell r="D78" t="str">
            <v>DP</v>
          </cell>
          <cell r="R78">
            <v>0</v>
          </cell>
        </row>
        <row r="79">
          <cell r="A79">
            <v>2014</v>
          </cell>
          <cell r="D79" t="str">
            <v>DP</v>
          </cell>
          <cell r="R79">
            <v>0</v>
          </cell>
        </row>
        <row r="80">
          <cell r="A80">
            <v>2014</v>
          </cell>
          <cell r="D80" t="str">
            <v>DP</v>
          </cell>
          <cell r="R80">
            <v>0</v>
          </cell>
        </row>
        <row r="81">
          <cell r="A81">
            <v>2014</v>
          </cell>
          <cell r="D81" t="str">
            <v>FDP</v>
          </cell>
          <cell r="R81">
            <v>225050.10596188821</v>
          </cell>
        </row>
        <row r="82">
          <cell r="A82">
            <v>2014</v>
          </cell>
          <cell r="D82" t="str">
            <v>FDP</v>
          </cell>
          <cell r="R82">
            <v>225050.10596188821</v>
          </cell>
        </row>
        <row r="83">
          <cell r="A83">
            <v>2014</v>
          </cell>
          <cell r="D83" t="str">
            <v>FDP</v>
          </cell>
          <cell r="R83">
            <v>223953.65826953555</v>
          </cell>
        </row>
        <row r="84">
          <cell r="A84">
            <v>2014</v>
          </cell>
          <cell r="D84" t="str">
            <v>FDP</v>
          </cell>
          <cell r="R84">
            <v>223953.65826953555</v>
          </cell>
        </row>
        <row r="85">
          <cell r="A85">
            <v>2014</v>
          </cell>
          <cell r="D85" t="str">
            <v>FDP</v>
          </cell>
          <cell r="R85">
            <v>223953.65826953555</v>
          </cell>
        </row>
        <row r="86">
          <cell r="A86">
            <v>2014</v>
          </cell>
          <cell r="D86" t="str">
            <v>FDP</v>
          </cell>
          <cell r="R86">
            <v>223953.65826953555</v>
          </cell>
        </row>
        <row r="87">
          <cell r="A87">
            <v>2014</v>
          </cell>
          <cell r="D87" t="str">
            <v>FDP</v>
          </cell>
          <cell r="R87">
            <v>223953.65826953555</v>
          </cell>
        </row>
        <row r="88">
          <cell r="A88">
            <v>2014</v>
          </cell>
          <cell r="D88" t="str">
            <v>FDP</v>
          </cell>
          <cell r="R88">
            <v>223953.65826953555</v>
          </cell>
        </row>
        <row r="89">
          <cell r="A89">
            <v>2014</v>
          </cell>
          <cell r="D89" t="str">
            <v>FDP</v>
          </cell>
          <cell r="R89">
            <v>223953.65826953555</v>
          </cell>
        </row>
        <row r="90">
          <cell r="A90">
            <v>2014</v>
          </cell>
          <cell r="D90" t="str">
            <v>FDP</v>
          </cell>
          <cell r="R90">
            <v>223953.65826953555</v>
          </cell>
        </row>
        <row r="91">
          <cell r="A91">
            <v>2014</v>
          </cell>
          <cell r="D91" t="str">
            <v>FDP</v>
          </cell>
          <cell r="R91">
            <v>215950.87910286887</v>
          </cell>
        </row>
        <row r="92">
          <cell r="A92">
            <v>2014</v>
          </cell>
          <cell r="D92" t="str">
            <v>FDP</v>
          </cell>
          <cell r="R92">
            <v>204070.86874999999</v>
          </cell>
        </row>
        <row r="93">
          <cell r="A93">
            <v>2015</v>
          </cell>
          <cell r="D93" t="str">
            <v>FDP</v>
          </cell>
          <cell r="R93">
            <v>192066.69999999998</v>
          </cell>
        </row>
        <row r="94">
          <cell r="A94">
            <v>2015</v>
          </cell>
          <cell r="D94" t="str">
            <v>FDP</v>
          </cell>
          <cell r="R94">
            <v>176061.14166666666</v>
          </cell>
        </row>
        <row r="95">
          <cell r="A95">
            <v>2015</v>
          </cell>
          <cell r="D95" t="str">
            <v>FDP</v>
          </cell>
          <cell r="R95">
            <v>160055.58333333331</v>
          </cell>
        </row>
        <row r="96">
          <cell r="A96">
            <v>2015</v>
          </cell>
          <cell r="D96" t="str">
            <v>FDP</v>
          </cell>
          <cell r="R96">
            <v>144050.02499999999</v>
          </cell>
        </row>
        <row r="97">
          <cell r="A97">
            <v>2015</v>
          </cell>
          <cell r="D97" t="str">
            <v>FDP</v>
          </cell>
          <cell r="R97">
            <v>128044.46666666666</v>
          </cell>
        </row>
        <row r="98">
          <cell r="A98">
            <v>2015</v>
          </cell>
          <cell r="D98" t="str">
            <v>FDP</v>
          </cell>
          <cell r="R98">
            <v>112038.90833333333</v>
          </cell>
        </row>
        <row r="99">
          <cell r="A99">
            <v>2015</v>
          </cell>
          <cell r="D99" t="str">
            <v>FDP</v>
          </cell>
          <cell r="R99">
            <v>96033.349999999991</v>
          </cell>
        </row>
        <row r="100">
          <cell r="A100">
            <v>2015</v>
          </cell>
          <cell r="D100" t="str">
            <v>FDP</v>
          </cell>
          <cell r="R100">
            <v>80027.791666666657</v>
          </cell>
        </row>
        <row r="101">
          <cell r="A101">
            <v>2015</v>
          </cell>
          <cell r="D101" t="str">
            <v>FDP</v>
          </cell>
          <cell r="R101">
            <v>64022.23333333333</v>
          </cell>
        </row>
        <row r="102">
          <cell r="A102">
            <v>2015</v>
          </cell>
          <cell r="D102" t="str">
            <v>FDP</v>
          </cell>
          <cell r="R102">
            <v>48016.674999999996</v>
          </cell>
        </row>
        <row r="103">
          <cell r="A103">
            <v>2015</v>
          </cell>
          <cell r="D103" t="str">
            <v>FDP</v>
          </cell>
          <cell r="R103">
            <v>32011.116666666665</v>
          </cell>
        </row>
        <row r="104">
          <cell r="A104">
            <v>2015</v>
          </cell>
          <cell r="D104" t="str">
            <v>FDP</v>
          </cell>
          <cell r="R104">
            <v>16005.558333333332</v>
          </cell>
        </row>
        <row r="105">
          <cell r="A105">
            <v>2016</v>
          </cell>
          <cell r="D105" t="str">
            <v>FDP</v>
          </cell>
          <cell r="R105">
            <v>0</v>
          </cell>
        </row>
        <row r="106">
          <cell r="A106">
            <v>2016</v>
          </cell>
          <cell r="D106" t="str">
            <v>FDP</v>
          </cell>
          <cell r="R106">
            <v>0</v>
          </cell>
        </row>
        <row r="107">
          <cell r="A107">
            <v>2016</v>
          </cell>
          <cell r="D107" t="str">
            <v>FDP</v>
          </cell>
          <cell r="R107">
            <v>0</v>
          </cell>
        </row>
        <row r="108">
          <cell r="A108">
            <v>2016</v>
          </cell>
          <cell r="D108" t="str">
            <v>FDP</v>
          </cell>
          <cell r="R108">
            <v>0</v>
          </cell>
        </row>
        <row r="109">
          <cell r="A109">
            <v>2016</v>
          </cell>
          <cell r="D109" t="str">
            <v>FDP</v>
          </cell>
          <cell r="R109">
            <v>0</v>
          </cell>
        </row>
        <row r="110">
          <cell r="A110">
            <v>2016</v>
          </cell>
          <cell r="D110" t="str">
            <v>FDP</v>
          </cell>
          <cell r="R110">
            <v>0</v>
          </cell>
        </row>
        <row r="111">
          <cell r="A111">
            <v>2016</v>
          </cell>
          <cell r="D111" t="str">
            <v>FDP</v>
          </cell>
          <cell r="R111">
            <v>0</v>
          </cell>
        </row>
        <row r="112">
          <cell r="A112">
            <v>2016</v>
          </cell>
          <cell r="D112" t="str">
            <v>FDP</v>
          </cell>
          <cell r="R112">
            <v>0</v>
          </cell>
        </row>
        <row r="113">
          <cell r="A113">
            <v>2016</v>
          </cell>
          <cell r="D113" t="str">
            <v>FDP</v>
          </cell>
          <cell r="R113">
            <v>0</v>
          </cell>
        </row>
        <row r="114">
          <cell r="A114">
            <v>2016</v>
          </cell>
          <cell r="D114" t="str">
            <v>FDP</v>
          </cell>
          <cell r="R114">
            <v>0</v>
          </cell>
        </row>
        <row r="115">
          <cell r="A115">
            <v>2016</v>
          </cell>
          <cell r="D115" t="str">
            <v>FDP</v>
          </cell>
          <cell r="R115">
            <v>0</v>
          </cell>
        </row>
        <row r="116">
          <cell r="A116">
            <v>2016</v>
          </cell>
          <cell r="D116" t="str">
            <v>FDP</v>
          </cell>
          <cell r="R116">
            <v>0</v>
          </cell>
        </row>
        <row r="117">
          <cell r="A117">
            <v>2017</v>
          </cell>
          <cell r="D117" t="str">
            <v>FDP</v>
          </cell>
          <cell r="R117">
            <v>0</v>
          </cell>
        </row>
        <row r="118">
          <cell r="A118">
            <v>2017</v>
          </cell>
          <cell r="D118" t="str">
            <v>FDP</v>
          </cell>
          <cell r="R118">
            <v>0</v>
          </cell>
        </row>
        <row r="119">
          <cell r="A119">
            <v>2017</v>
          </cell>
          <cell r="D119" t="str">
            <v>FDP</v>
          </cell>
          <cell r="R119">
            <v>0</v>
          </cell>
        </row>
        <row r="120">
          <cell r="A120">
            <v>2017</v>
          </cell>
          <cell r="D120" t="str">
            <v>FDP</v>
          </cell>
          <cell r="R120">
            <v>0</v>
          </cell>
        </row>
        <row r="121">
          <cell r="A121">
            <v>2017</v>
          </cell>
          <cell r="D121" t="str">
            <v>FDP</v>
          </cell>
          <cell r="R121">
            <v>0</v>
          </cell>
        </row>
        <row r="122">
          <cell r="A122">
            <v>2017</v>
          </cell>
          <cell r="D122" t="str">
            <v>FDP</v>
          </cell>
          <cell r="R122">
            <v>0</v>
          </cell>
        </row>
        <row r="123">
          <cell r="A123">
            <v>2017</v>
          </cell>
          <cell r="D123" t="str">
            <v>FDP</v>
          </cell>
          <cell r="R123">
            <v>0</v>
          </cell>
        </row>
        <row r="124">
          <cell r="A124">
            <v>2017</v>
          </cell>
          <cell r="D124" t="str">
            <v>FDP</v>
          </cell>
          <cell r="R124">
            <v>0</v>
          </cell>
        </row>
        <row r="125">
          <cell r="A125">
            <v>2017</v>
          </cell>
          <cell r="D125" t="str">
            <v>FDP</v>
          </cell>
          <cell r="R125">
            <v>0</v>
          </cell>
        </row>
        <row r="126">
          <cell r="A126">
            <v>2017</v>
          </cell>
          <cell r="D126" t="str">
            <v>FDP</v>
          </cell>
          <cell r="R126">
            <v>0</v>
          </cell>
        </row>
        <row r="127">
          <cell r="A127">
            <v>2017</v>
          </cell>
          <cell r="D127" t="str">
            <v>FDP</v>
          </cell>
          <cell r="R127">
            <v>0</v>
          </cell>
        </row>
        <row r="128">
          <cell r="A128">
            <v>2017</v>
          </cell>
          <cell r="D128" t="str">
            <v>FDP</v>
          </cell>
          <cell r="R128">
            <v>0</v>
          </cell>
        </row>
        <row r="129">
          <cell r="A129">
            <v>2018</v>
          </cell>
          <cell r="D129" t="str">
            <v>FDP</v>
          </cell>
          <cell r="R129">
            <v>0</v>
          </cell>
        </row>
        <row r="130">
          <cell r="A130">
            <v>2018</v>
          </cell>
          <cell r="D130" t="str">
            <v>FDP</v>
          </cell>
          <cell r="R130">
            <v>0</v>
          </cell>
        </row>
        <row r="131">
          <cell r="A131">
            <v>2018</v>
          </cell>
          <cell r="D131" t="str">
            <v>FDP</v>
          </cell>
          <cell r="R131">
            <v>0</v>
          </cell>
        </row>
        <row r="132">
          <cell r="A132">
            <v>2018</v>
          </cell>
          <cell r="D132" t="str">
            <v>FDP</v>
          </cell>
          <cell r="R132">
            <v>0</v>
          </cell>
        </row>
        <row r="133">
          <cell r="A133">
            <v>2018</v>
          </cell>
          <cell r="D133" t="str">
            <v>FDP</v>
          </cell>
          <cell r="R133">
            <v>0</v>
          </cell>
        </row>
        <row r="134">
          <cell r="A134">
            <v>2018</v>
          </cell>
          <cell r="D134" t="str">
            <v>FDP</v>
          </cell>
          <cell r="R134">
            <v>0</v>
          </cell>
        </row>
        <row r="135">
          <cell r="A135">
            <v>2018</v>
          </cell>
          <cell r="D135" t="str">
            <v>FDP</v>
          </cell>
          <cell r="R135">
            <v>0</v>
          </cell>
        </row>
        <row r="136">
          <cell r="A136">
            <v>2018</v>
          </cell>
          <cell r="D136" t="str">
            <v>FDP</v>
          </cell>
          <cell r="R136">
            <v>0</v>
          </cell>
        </row>
        <row r="137">
          <cell r="A137">
            <v>2018</v>
          </cell>
          <cell r="D137" t="str">
            <v>FDP</v>
          </cell>
          <cell r="R137">
            <v>0</v>
          </cell>
        </row>
        <row r="138">
          <cell r="A138">
            <v>2018</v>
          </cell>
          <cell r="D138" t="str">
            <v>FDP</v>
          </cell>
          <cell r="R138">
            <v>0</v>
          </cell>
        </row>
        <row r="139">
          <cell r="A139">
            <v>2018</v>
          </cell>
          <cell r="D139" t="str">
            <v>FDP</v>
          </cell>
          <cell r="R139">
            <v>0</v>
          </cell>
        </row>
        <row r="140">
          <cell r="A140">
            <v>2018</v>
          </cell>
          <cell r="D140" t="str">
            <v>FDP</v>
          </cell>
          <cell r="R140">
            <v>0</v>
          </cell>
        </row>
        <row r="141">
          <cell r="A141">
            <v>2013</v>
          </cell>
          <cell r="D141" t="str">
            <v>SUPL</v>
          </cell>
          <cell r="R141">
            <v>0</v>
          </cell>
        </row>
        <row r="142">
          <cell r="A142">
            <v>2013</v>
          </cell>
          <cell r="D142" t="str">
            <v>SUPL</v>
          </cell>
          <cell r="R142">
            <v>0</v>
          </cell>
        </row>
        <row r="143">
          <cell r="A143">
            <v>2013</v>
          </cell>
          <cell r="D143" t="str">
            <v>SUPL</v>
          </cell>
          <cell r="R143">
            <v>0</v>
          </cell>
        </row>
        <row r="144">
          <cell r="A144">
            <v>2013</v>
          </cell>
          <cell r="D144" t="str">
            <v>SUPL</v>
          </cell>
          <cell r="R144">
            <v>0</v>
          </cell>
        </row>
        <row r="145">
          <cell r="A145">
            <v>2013</v>
          </cell>
          <cell r="D145" t="str">
            <v>SUPL</v>
          </cell>
          <cell r="R145">
            <v>0</v>
          </cell>
        </row>
        <row r="146">
          <cell r="A146">
            <v>2013</v>
          </cell>
          <cell r="D146" t="str">
            <v>SUPL</v>
          </cell>
          <cell r="R146">
            <v>0</v>
          </cell>
        </row>
        <row r="147">
          <cell r="A147">
            <v>2013</v>
          </cell>
          <cell r="D147" t="str">
            <v>SUPL</v>
          </cell>
          <cell r="R147">
            <v>0</v>
          </cell>
        </row>
        <row r="148">
          <cell r="A148">
            <v>2014</v>
          </cell>
          <cell r="D148" t="str">
            <v>SUPL</v>
          </cell>
          <cell r="R148">
            <v>0</v>
          </cell>
        </row>
        <row r="149">
          <cell r="A149">
            <v>2014</v>
          </cell>
          <cell r="D149" t="str">
            <v>SUPL</v>
          </cell>
          <cell r="R149">
            <v>0</v>
          </cell>
        </row>
        <row r="150">
          <cell r="A150">
            <v>2014</v>
          </cell>
          <cell r="D150" t="str">
            <v>SUPL</v>
          </cell>
          <cell r="R150">
            <v>0</v>
          </cell>
        </row>
        <row r="151">
          <cell r="A151">
            <v>2014</v>
          </cell>
          <cell r="D151" t="str">
            <v>SUPL</v>
          </cell>
          <cell r="R151">
            <v>0</v>
          </cell>
        </row>
        <row r="152">
          <cell r="A152">
            <v>2014</v>
          </cell>
          <cell r="D152" t="str">
            <v>SUPL</v>
          </cell>
          <cell r="R152">
            <v>0</v>
          </cell>
        </row>
        <row r="153">
          <cell r="A153">
            <v>2014</v>
          </cell>
          <cell r="D153" t="str">
            <v>SUPL</v>
          </cell>
          <cell r="R153">
            <v>0</v>
          </cell>
        </row>
        <row r="154">
          <cell r="A154">
            <v>2014</v>
          </cell>
          <cell r="D154" t="str">
            <v>SUPL</v>
          </cell>
          <cell r="R154">
            <v>0</v>
          </cell>
        </row>
        <row r="155">
          <cell r="A155">
            <v>2014</v>
          </cell>
          <cell r="D155" t="str">
            <v>SUPL</v>
          </cell>
          <cell r="R155">
            <v>0</v>
          </cell>
        </row>
        <row r="156">
          <cell r="A156">
            <v>2014</v>
          </cell>
          <cell r="D156" t="str">
            <v>SUPL</v>
          </cell>
          <cell r="R156">
            <v>0</v>
          </cell>
        </row>
        <row r="157">
          <cell r="A157">
            <v>2014</v>
          </cell>
          <cell r="D157" t="str">
            <v>SUPL</v>
          </cell>
          <cell r="R157">
            <v>0</v>
          </cell>
        </row>
        <row r="158">
          <cell r="A158">
            <v>2014</v>
          </cell>
          <cell r="D158" t="str">
            <v>SUPL</v>
          </cell>
          <cell r="R158">
            <v>0</v>
          </cell>
        </row>
        <row r="159">
          <cell r="A159">
            <v>2014</v>
          </cell>
          <cell r="D159" t="str">
            <v>SUPL</v>
          </cell>
          <cell r="R159">
            <v>0</v>
          </cell>
        </row>
        <row r="160">
          <cell r="A160">
            <v>2015</v>
          </cell>
          <cell r="D160" t="str">
            <v>SUPL</v>
          </cell>
          <cell r="R160">
            <v>0</v>
          </cell>
        </row>
        <row r="161">
          <cell r="A161">
            <v>2015</v>
          </cell>
          <cell r="D161" t="str">
            <v>SUPL</v>
          </cell>
          <cell r="R161">
            <v>0</v>
          </cell>
        </row>
        <row r="162">
          <cell r="A162">
            <v>2015</v>
          </cell>
          <cell r="D162" t="str">
            <v>SUPL</v>
          </cell>
          <cell r="R162">
            <v>0</v>
          </cell>
        </row>
        <row r="163">
          <cell r="A163">
            <v>2015</v>
          </cell>
          <cell r="D163" t="str">
            <v>SUPL</v>
          </cell>
          <cell r="R163">
            <v>0</v>
          </cell>
        </row>
        <row r="164">
          <cell r="A164">
            <v>2015</v>
          </cell>
          <cell r="D164" t="str">
            <v>SUPL</v>
          </cell>
          <cell r="R164">
            <v>0</v>
          </cell>
        </row>
        <row r="165">
          <cell r="A165">
            <v>2015</v>
          </cell>
          <cell r="D165" t="str">
            <v>SUPL</v>
          </cell>
          <cell r="R165">
            <v>0</v>
          </cell>
        </row>
        <row r="166">
          <cell r="A166">
            <v>2015</v>
          </cell>
          <cell r="D166" t="str">
            <v>SUPL</v>
          </cell>
          <cell r="R166">
            <v>0</v>
          </cell>
        </row>
        <row r="167">
          <cell r="A167">
            <v>2015</v>
          </cell>
          <cell r="D167" t="str">
            <v>SUPL</v>
          </cell>
          <cell r="R167">
            <v>0</v>
          </cell>
        </row>
        <row r="168">
          <cell r="A168">
            <v>2015</v>
          </cell>
          <cell r="D168" t="str">
            <v>SUPL</v>
          </cell>
          <cell r="R168">
            <v>0</v>
          </cell>
        </row>
        <row r="169">
          <cell r="A169">
            <v>2015</v>
          </cell>
          <cell r="D169" t="str">
            <v>SUPL</v>
          </cell>
          <cell r="R169">
            <v>0</v>
          </cell>
        </row>
        <row r="170">
          <cell r="A170">
            <v>2015</v>
          </cell>
          <cell r="D170" t="str">
            <v>SUPL</v>
          </cell>
          <cell r="R170">
            <v>0</v>
          </cell>
        </row>
        <row r="171">
          <cell r="A171">
            <v>2015</v>
          </cell>
          <cell r="D171" t="str">
            <v>SUPL</v>
          </cell>
          <cell r="R171">
            <v>0</v>
          </cell>
        </row>
        <row r="172">
          <cell r="A172">
            <v>2013</v>
          </cell>
          <cell r="D172" t="str">
            <v>FDP</v>
          </cell>
          <cell r="R172">
            <v>20930.580000000002</v>
          </cell>
        </row>
        <row r="173">
          <cell r="A173">
            <v>2013</v>
          </cell>
          <cell r="D173" t="str">
            <v>FDP</v>
          </cell>
          <cell r="R173">
            <v>14374.460000000079</v>
          </cell>
        </row>
      </sheetData>
      <sheetData sheetId="10" refreshError="1"/>
      <sheetData sheetId="11" refreshError="1">
        <row r="1">
          <cell r="A1" t="str">
            <v>Tip Plata</v>
          </cell>
          <cell r="D1" t="str">
            <v>An Salarii</v>
          </cell>
          <cell r="E1" t="str">
            <v>Valoare Salarii</v>
          </cell>
        </row>
        <row r="2">
          <cell r="A2" t="str">
            <v>Salarii</v>
          </cell>
          <cell r="D2">
            <v>2014</v>
          </cell>
          <cell r="E2">
            <v>236963235</v>
          </cell>
        </row>
        <row r="3">
          <cell r="A3" t="str">
            <v>Salarii</v>
          </cell>
          <cell r="D3">
            <v>2015</v>
          </cell>
          <cell r="E3">
            <v>234026843</v>
          </cell>
        </row>
        <row r="4">
          <cell r="A4" t="str">
            <v>Salarii</v>
          </cell>
          <cell r="D4">
            <v>2016</v>
          </cell>
          <cell r="E4">
            <v>233880577</v>
          </cell>
        </row>
        <row r="5">
          <cell r="A5" t="str">
            <v>Salarii</v>
          </cell>
          <cell r="D5">
            <v>2017</v>
          </cell>
          <cell r="E5">
            <v>261194749</v>
          </cell>
        </row>
        <row r="6">
          <cell r="A6" t="str">
            <v>Salarii</v>
          </cell>
          <cell r="D6">
            <v>2018</v>
          </cell>
          <cell r="E6">
            <v>266418644</v>
          </cell>
        </row>
        <row r="7">
          <cell r="A7" t="str">
            <v>Salarii Compensatorii</v>
          </cell>
          <cell r="D7">
            <v>2014</v>
          </cell>
          <cell r="E7">
            <v>35500000</v>
          </cell>
        </row>
        <row r="8">
          <cell r="A8" t="str">
            <v>Salarii Compensatorii</v>
          </cell>
          <cell r="D8">
            <v>2015</v>
          </cell>
          <cell r="E8">
            <v>0</v>
          </cell>
        </row>
        <row r="9">
          <cell r="A9" t="str">
            <v>Salarii Compensatorii</v>
          </cell>
          <cell r="D9">
            <v>2016</v>
          </cell>
          <cell r="E9">
            <v>0</v>
          </cell>
        </row>
        <row r="10">
          <cell r="A10" t="str">
            <v>Salarii Compensatorii</v>
          </cell>
          <cell r="D10">
            <v>2017</v>
          </cell>
          <cell r="E10">
            <v>0</v>
          </cell>
        </row>
        <row r="11">
          <cell r="A11" t="str">
            <v>Salarii Compensatorii</v>
          </cell>
          <cell r="D11">
            <v>2018</v>
          </cell>
          <cell r="E11">
            <v>0</v>
          </cell>
        </row>
        <row r="12">
          <cell r="A12" t="str">
            <v>Alte Drepturi conform CCM</v>
          </cell>
          <cell r="D12">
            <v>2014</v>
          </cell>
          <cell r="E12">
            <v>0</v>
          </cell>
        </row>
        <row r="13">
          <cell r="A13" t="str">
            <v>Alte Drepturi conform CCM</v>
          </cell>
          <cell r="D13">
            <v>2015</v>
          </cell>
          <cell r="E13">
            <v>0</v>
          </cell>
        </row>
        <row r="14">
          <cell r="A14" t="str">
            <v>Alte Drepturi conform CCM</v>
          </cell>
          <cell r="D14">
            <v>2016</v>
          </cell>
          <cell r="E14">
            <v>0</v>
          </cell>
        </row>
        <row r="15">
          <cell r="A15" t="str">
            <v>Alte Drepturi conform CCM</v>
          </cell>
          <cell r="D15">
            <v>2017</v>
          </cell>
          <cell r="E15">
            <v>0</v>
          </cell>
        </row>
        <row r="16">
          <cell r="A16" t="str">
            <v>Alte Drepturi conform CCM</v>
          </cell>
          <cell r="D16">
            <v>2018</v>
          </cell>
          <cell r="E16">
            <v>0</v>
          </cell>
        </row>
      </sheetData>
      <sheetData sheetId="12" refreshError="1">
        <row r="1">
          <cell r="A1" t="str">
            <v>Tip Plata</v>
          </cell>
          <cell r="D1" t="str">
            <v>An Plata Buget</v>
          </cell>
          <cell r="E1" t="str">
            <v>Valoare Plata Bugetara</v>
          </cell>
        </row>
        <row r="2">
          <cell r="A2" t="str">
            <v>Contributii sociale</v>
          </cell>
          <cell r="D2">
            <v>2014</v>
          </cell>
          <cell r="E2">
            <v>79514173</v>
          </cell>
        </row>
        <row r="3">
          <cell r="A3" t="str">
            <v>Contributii sociale</v>
          </cell>
          <cell r="D3">
            <v>2015</v>
          </cell>
          <cell r="E3">
            <v>70358898</v>
          </cell>
        </row>
        <row r="4">
          <cell r="A4" t="str">
            <v>Contributii sociale</v>
          </cell>
          <cell r="D4">
            <v>2016</v>
          </cell>
          <cell r="E4">
            <v>70440467</v>
          </cell>
        </row>
        <row r="5">
          <cell r="A5" t="str">
            <v>Contributii sociale</v>
          </cell>
          <cell r="D5">
            <v>2017</v>
          </cell>
          <cell r="E5">
            <v>78109993.456793502</v>
          </cell>
        </row>
        <row r="6">
          <cell r="A6" t="str">
            <v>Contributii sociale</v>
          </cell>
          <cell r="D6">
            <v>2018</v>
          </cell>
          <cell r="E6">
            <v>79672193.325929388</v>
          </cell>
        </row>
        <row r="7">
          <cell r="A7" t="str">
            <v>TVA</v>
          </cell>
          <cell r="D7">
            <v>2014</v>
          </cell>
          <cell r="E7">
            <v>10404560.160000026</v>
          </cell>
        </row>
        <row r="8">
          <cell r="A8" t="str">
            <v>TVA</v>
          </cell>
          <cell r="D8">
            <v>2015</v>
          </cell>
          <cell r="E8">
            <v>0</v>
          </cell>
        </row>
        <row r="9">
          <cell r="A9" t="str">
            <v>TVA</v>
          </cell>
          <cell r="D9">
            <v>2016</v>
          </cell>
          <cell r="E9">
            <v>0</v>
          </cell>
        </row>
        <row r="10">
          <cell r="A10" t="str">
            <v>TVA</v>
          </cell>
          <cell r="D10">
            <v>2017</v>
          </cell>
          <cell r="E10">
            <v>0</v>
          </cell>
        </row>
        <row r="11">
          <cell r="A11" t="str">
            <v>TVA</v>
          </cell>
          <cell r="D11">
            <v>2018</v>
          </cell>
          <cell r="E11">
            <v>0</v>
          </cell>
        </row>
        <row r="12">
          <cell r="A12" t="str">
            <v>Impozit pe profit</v>
          </cell>
          <cell r="D12">
            <v>2014</v>
          </cell>
          <cell r="E12">
            <v>83845654</v>
          </cell>
        </row>
        <row r="13">
          <cell r="A13" t="str">
            <v>Impozit pe profit</v>
          </cell>
          <cell r="D13">
            <v>2015</v>
          </cell>
          <cell r="E13">
            <v>80585928</v>
          </cell>
        </row>
        <row r="14">
          <cell r="A14" t="str">
            <v>Impozit pe profit</v>
          </cell>
          <cell r="D14">
            <v>2016</v>
          </cell>
          <cell r="E14">
            <v>112559965</v>
          </cell>
        </row>
        <row r="15">
          <cell r="A15" t="str">
            <v>Impozit pe profit</v>
          </cell>
          <cell r="D15">
            <v>2017</v>
          </cell>
          <cell r="E15">
            <v>76922911.405341476</v>
          </cell>
        </row>
        <row r="16">
          <cell r="A16" t="str">
            <v>Impozit pe profit</v>
          </cell>
          <cell r="D16">
            <v>2018</v>
          </cell>
          <cell r="E16">
            <v>111182434.43560095</v>
          </cell>
        </row>
        <row r="17">
          <cell r="A17" t="str">
            <v>Alte obligatii</v>
          </cell>
          <cell r="D17">
            <v>2014</v>
          </cell>
          <cell r="E17">
            <v>159873481.62200001</v>
          </cell>
        </row>
        <row r="18">
          <cell r="A18" t="str">
            <v>Alte obligatii</v>
          </cell>
          <cell r="D18">
            <v>2015</v>
          </cell>
          <cell r="E18">
            <v>160065602</v>
          </cell>
        </row>
        <row r="19">
          <cell r="A19" t="str">
            <v>Alte obligatii</v>
          </cell>
          <cell r="D19">
            <v>2016</v>
          </cell>
          <cell r="E19">
            <v>160214401</v>
          </cell>
        </row>
        <row r="20">
          <cell r="A20" t="str">
            <v>Alte obligatii</v>
          </cell>
          <cell r="D20">
            <v>2017</v>
          </cell>
          <cell r="E20">
            <v>160222544.84260529</v>
          </cell>
        </row>
        <row r="21">
          <cell r="A21" t="str">
            <v>Alte obligatii</v>
          </cell>
          <cell r="D21">
            <v>2018</v>
          </cell>
          <cell r="E21">
            <v>160238877.69012016</v>
          </cell>
        </row>
      </sheetData>
      <sheetData sheetId="13" refreshError="1"/>
      <sheetData sheetId="14" refreshError="1">
        <row r="1">
          <cell r="A1" t="str">
            <v xml:space="preserve">Tip Plata </v>
          </cell>
          <cell r="B1" t="str">
            <v>Anul Platii</v>
          </cell>
          <cell r="C1" t="str">
            <v xml:space="preserve">Valoare </v>
          </cell>
        </row>
        <row r="2">
          <cell r="A2" t="str">
            <v>Credite de Investitii</v>
          </cell>
          <cell r="B2">
            <v>2014</v>
          </cell>
          <cell r="C2">
            <v>411124348.36900002</v>
          </cell>
        </row>
        <row r="3">
          <cell r="A3" t="str">
            <v>Credite de Investitii</v>
          </cell>
          <cell r="B3">
            <v>2015</v>
          </cell>
          <cell r="C3">
            <v>255892893.02449998</v>
          </cell>
        </row>
        <row r="4">
          <cell r="A4" t="str">
            <v>Credite de Investitii</v>
          </cell>
          <cell r="B4">
            <v>2016</v>
          </cell>
          <cell r="C4">
            <v>207709.05535500002</v>
          </cell>
        </row>
        <row r="5">
          <cell r="A5" t="str">
            <v>Credite de Investitii</v>
          </cell>
          <cell r="B5">
            <v>2017</v>
          </cell>
          <cell r="C5">
            <v>157786980.38499999</v>
          </cell>
        </row>
        <row r="6">
          <cell r="A6" t="str">
            <v>Credite de Investitii</v>
          </cell>
          <cell r="B6">
            <v>2018</v>
          </cell>
          <cell r="C6">
            <v>106156546.63500001</v>
          </cell>
        </row>
        <row r="7">
          <cell r="A7" t="str">
            <v>Dobanzi si comisioane credite</v>
          </cell>
          <cell r="B7">
            <v>2014</v>
          </cell>
          <cell r="C7">
            <v>37138683.329916604</v>
          </cell>
        </row>
        <row r="8">
          <cell r="A8" t="str">
            <v>Dobanzi si comisioane credite</v>
          </cell>
          <cell r="B8">
            <v>2015</v>
          </cell>
          <cell r="C8">
            <v>23288791.7092194</v>
          </cell>
        </row>
        <row r="9">
          <cell r="A9" t="str">
            <v>Dobanzi si comisioane credite</v>
          </cell>
          <cell r="B9">
            <v>2016</v>
          </cell>
          <cell r="C9">
            <v>15963.271398652418</v>
          </cell>
        </row>
        <row r="10">
          <cell r="A10" t="str">
            <v>Dobanzi si comisioane credite</v>
          </cell>
          <cell r="B10">
            <v>2017</v>
          </cell>
          <cell r="C10">
            <v>9829741.9591732118</v>
          </cell>
        </row>
        <row r="11">
          <cell r="A11" t="str">
            <v>Dobanzi si comisioane credite</v>
          </cell>
          <cell r="B11">
            <v>2018</v>
          </cell>
          <cell r="C11">
            <v>4561381.6582754552</v>
          </cell>
        </row>
      </sheetData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622"/>
      <sheetName val="OG26"/>
      <sheetName val="art54"/>
      <sheetName val="Simulare"/>
      <sheetName val="LegeBuget2016"/>
      <sheetName val="An1 2018"/>
      <sheetName val="An2 2018"/>
      <sheetName val="An3 2018"/>
      <sheetName val="An5 2018"/>
      <sheetName val="An9 2018"/>
      <sheetName val="sim"/>
      <sheetName val="Lbug"/>
      <sheetName val="An1`R17 (lei)"/>
      <sheetName val="An1`R17"/>
      <sheetName val="An2`R17"/>
      <sheetName val="Anexa 4  2017"/>
      <sheetName val="prop2018"/>
      <sheetName val="CalculeSAP"/>
      <sheetName val="Detalii BVC SAP"/>
      <sheetName val="Res18"/>
      <sheetName val="RU 2018"/>
      <sheetName val="Buget DSCI 18"/>
      <sheetName val="Bal en cant`17"/>
      <sheetName val="Bal en val`17"/>
      <sheetName val="BL18SAP"/>
      <sheetName val="Trad18"/>
      <sheetName val="Trad lunar18"/>
      <sheetName val="An7 18"/>
      <sheetName val="BRsap"/>
      <sheetName val="BL17SAP"/>
      <sheetName val="1621`1624"/>
      <sheetName val="1621-1624 (old)"/>
      <sheetName val="spons"/>
      <sheetName val="An1 2017"/>
      <sheetName val="An2 2017"/>
      <sheetName val="An3 2017"/>
      <sheetName val="An4  2017"/>
      <sheetName val="An5 2017 (pr)"/>
      <sheetName val="An9 2017"/>
      <sheetName val="An5 2017 sap"/>
      <sheetName val="oldAn5 2017"/>
      <sheetName val="An9 B sint"/>
      <sheetName val="Bil sint "/>
      <sheetName val="Bil sint17"/>
      <sheetName val="Detalii BVC"/>
      <sheetName val="Calcule"/>
      <sheetName val="An7 17"/>
      <sheetName val="dotari 08.05-IT"/>
      <sheetName val="prop2017"/>
      <sheetName val="Calc imp18  "/>
      <sheetName val="neded imp2017"/>
      <sheetName val="Trad17"/>
      <sheetName val="Trad lunar17"/>
      <sheetName val="BL17"/>
      <sheetName val="BL16"/>
      <sheetName val="BR"/>
      <sheetName val="CS+Dir"/>
      <sheetName val="RU 07.06.17"/>
      <sheetName val="1Res17"/>
      <sheetName val="VenChFin"/>
      <sheetName val="RU BVC 2018"/>
      <sheetName val="RU BVC 2019"/>
      <sheetName val="proviz+parti sal"/>
      <sheetName val="rd120 alte ch exp"/>
      <sheetName val="rd126alte ch exp"/>
      <sheetName val="REP22.03"/>
      <sheetName val="Trad16"/>
      <sheetName val="An7 2016"/>
      <sheetName val="ch fin"/>
      <sheetName val="corel"/>
      <sheetName val="BL17sap`ems"/>
      <sheetName val="EMSYS`sap"/>
      <sheetName val="BNR"/>
      <sheetName val="Randuri CPP"/>
      <sheetName val="CU"/>
      <sheetName val="Bil16"/>
      <sheetName val="bilant previzionat"/>
      <sheetName val="old Bilant sintetic"/>
      <sheetName val="CASH-FLOW"/>
      <sheetName val="cash-flow indirect"/>
      <sheetName val="CF INDIRECT (2)"/>
      <sheetName val="CF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Q1">
            <v>2012</v>
          </cell>
          <cell r="AL1">
            <v>2014</v>
          </cell>
        </row>
        <row r="2">
          <cell r="AC2" t="str">
            <v>Valoare lei
2013</v>
          </cell>
          <cell r="AL2" t="str">
            <v>Valoare lei
2014</v>
          </cell>
        </row>
        <row r="3">
          <cell r="AC3">
            <v>0</v>
          </cell>
          <cell r="AL3">
            <v>0</v>
          </cell>
        </row>
        <row r="4">
          <cell r="AC4">
            <v>0</v>
          </cell>
          <cell r="AL4">
            <v>0</v>
          </cell>
        </row>
        <row r="6">
          <cell r="AC6">
            <v>248269421</v>
          </cell>
          <cell r="AL6">
            <v>230000000</v>
          </cell>
        </row>
        <row r="7">
          <cell r="AC7">
            <v>0</v>
          </cell>
          <cell r="AL7">
            <v>0</v>
          </cell>
        </row>
        <row r="8">
          <cell r="AC8">
            <v>0</v>
          </cell>
          <cell r="AL8">
            <v>0</v>
          </cell>
        </row>
        <row r="9">
          <cell r="AC9">
            <v>0</v>
          </cell>
          <cell r="AL9">
            <v>0</v>
          </cell>
        </row>
        <row r="10">
          <cell r="AC10">
            <v>0</v>
          </cell>
          <cell r="AL10">
            <v>0</v>
          </cell>
        </row>
        <row r="11">
          <cell r="AC11">
            <v>0</v>
          </cell>
          <cell r="AL11">
            <v>0</v>
          </cell>
        </row>
        <row r="15">
          <cell r="AC15">
            <v>0</v>
          </cell>
          <cell r="AL15">
            <v>0</v>
          </cell>
        </row>
        <row r="16">
          <cell r="AC16">
            <v>0</v>
          </cell>
        </row>
        <row r="19">
          <cell r="AC19">
            <v>0</v>
          </cell>
          <cell r="AL19">
            <v>1020000</v>
          </cell>
        </row>
        <row r="20">
          <cell r="AC20">
            <v>0</v>
          </cell>
          <cell r="AL20">
            <v>0</v>
          </cell>
        </row>
        <row r="24">
          <cell r="AC24">
            <v>7987600.9999999991</v>
          </cell>
          <cell r="AL24">
            <v>0</v>
          </cell>
        </row>
        <row r="30">
          <cell r="AC30">
            <v>496746375</v>
          </cell>
          <cell r="AL30">
            <v>612403200</v>
          </cell>
        </row>
        <row r="31">
          <cell r="AC31">
            <v>676555760</v>
          </cell>
          <cell r="AL31">
            <v>372759426</v>
          </cell>
        </row>
        <row r="32">
          <cell r="AC32">
            <v>516000000</v>
          </cell>
          <cell r="AL32">
            <v>334849600</v>
          </cell>
        </row>
        <row r="33">
          <cell r="AC33">
            <v>152000000</v>
          </cell>
          <cell r="AL33">
            <v>37909826</v>
          </cell>
        </row>
        <row r="34">
          <cell r="AC34">
            <v>8555760</v>
          </cell>
          <cell r="AL34">
            <v>0</v>
          </cell>
        </row>
        <row r="35">
          <cell r="AC35">
            <v>442170490</v>
          </cell>
          <cell r="AL35">
            <v>667559840</v>
          </cell>
        </row>
        <row r="36">
          <cell r="AL36">
            <v>0</v>
          </cell>
        </row>
        <row r="37">
          <cell r="AC37">
            <v>432133061.04000002</v>
          </cell>
          <cell r="AL37">
            <v>195404400</v>
          </cell>
        </row>
        <row r="39">
          <cell r="AC39">
            <v>237720000</v>
          </cell>
          <cell r="AL39">
            <v>213705791.06029224</v>
          </cell>
        </row>
        <row r="50">
          <cell r="AC50">
            <v>113256000</v>
          </cell>
          <cell r="AL50">
            <v>141671040</v>
          </cell>
        </row>
        <row r="72">
          <cell r="AC72">
            <v>1152000</v>
          </cell>
          <cell r="AL72">
            <v>1000000</v>
          </cell>
        </row>
        <row r="73">
          <cell r="AC73">
            <v>3666000</v>
          </cell>
          <cell r="AL73">
            <v>500000</v>
          </cell>
        </row>
        <row r="83">
          <cell r="AC83">
            <v>2822000</v>
          </cell>
          <cell r="AL83">
            <v>2550000</v>
          </cell>
        </row>
        <row r="86">
          <cell r="AC86">
            <v>0</v>
          </cell>
          <cell r="AL86">
            <v>0</v>
          </cell>
        </row>
        <row r="87">
          <cell r="AC87">
            <v>36000000</v>
          </cell>
          <cell r="AL87">
            <v>31200000</v>
          </cell>
        </row>
        <row r="88">
          <cell r="AC88">
            <v>0</v>
          </cell>
          <cell r="AL88">
            <v>0</v>
          </cell>
        </row>
        <row r="89">
          <cell r="AC89">
            <v>0</v>
          </cell>
          <cell r="AL89">
            <v>0</v>
          </cell>
        </row>
        <row r="91">
          <cell r="AC91">
            <v>0</v>
          </cell>
          <cell r="AL91">
            <v>0</v>
          </cell>
        </row>
        <row r="92">
          <cell r="AC92">
            <v>0</v>
          </cell>
          <cell r="AL92">
            <v>0</v>
          </cell>
        </row>
        <row r="93">
          <cell r="AC93">
            <v>0</v>
          </cell>
          <cell r="AL93" t="e">
            <v>#REF!</v>
          </cell>
        </row>
        <row r="94">
          <cell r="AC94">
            <v>6942000</v>
          </cell>
          <cell r="AL94">
            <v>6000000</v>
          </cell>
        </row>
        <row r="96">
          <cell r="AC96">
            <v>2777000</v>
          </cell>
          <cell r="AL96">
            <v>0</v>
          </cell>
        </row>
        <row r="102">
          <cell r="AC102">
            <v>0</v>
          </cell>
          <cell r="AL102">
            <v>0</v>
          </cell>
        </row>
        <row r="105">
          <cell r="AC105">
            <v>0</v>
          </cell>
          <cell r="AL105">
            <v>0</v>
          </cell>
        </row>
        <row r="106">
          <cell r="AC106">
            <v>0</v>
          </cell>
          <cell r="AL106">
            <v>0</v>
          </cell>
        </row>
        <row r="107">
          <cell r="AC107">
            <v>0</v>
          </cell>
          <cell r="AL107">
            <v>0</v>
          </cell>
        </row>
        <row r="111">
          <cell r="AC111">
            <v>1900000</v>
          </cell>
          <cell r="AL111">
            <v>968797.9341975</v>
          </cell>
        </row>
        <row r="116">
          <cell r="AC116">
            <v>0</v>
          </cell>
          <cell r="AL116">
            <v>0</v>
          </cell>
        </row>
        <row r="117">
          <cell r="AC117">
            <v>0</v>
          </cell>
          <cell r="AL117">
            <v>0</v>
          </cell>
        </row>
        <row r="118">
          <cell r="AC118">
            <v>0</v>
          </cell>
          <cell r="AL118">
            <v>0</v>
          </cell>
        </row>
        <row r="119">
          <cell r="AL119">
            <v>44789850</v>
          </cell>
        </row>
        <row r="125">
          <cell r="AC125">
            <v>0</v>
          </cell>
          <cell r="AL125">
            <v>0</v>
          </cell>
        </row>
        <row r="128">
          <cell r="AC128">
            <v>1152000</v>
          </cell>
          <cell r="AL128">
            <v>2000000</v>
          </cell>
        </row>
        <row r="129">
          <cell r="AC129">
            <v>138000</v>
          </cell>
          <cell r="AL129">
            <v>61672.430382886625</v>
          </cell>
        </row>
        <row r="130">
          <cell r="AC130">
            <v>1173000</v>
          </cell>
          <cell r="AL130">
            <v>363340.19496600545</v>
          </cell>
        </row>
        <row r="131">
          <cell r="AC131">
            <v>113000</v>
          </cell>
          <cell r="AL131">
            <v>46169.374651107864</v>
          </cell>
        </row>
        <row r="132">
          <cell r="AC132">
            <v>2481000</v>
          </cell>
          <cell r="AL132">
            <v>3272641.7429765398</v>
          </cell>
        </row>
        <row r="133">
          <cell r="AC133">
            <v>210000</v>
          </cell>
          <cell r="AL133">
            <v>245409.49594728346</v>
          </cell>
        </row>
        <row r="134">
          <cell r="AC134">
            <v>625000</v>
          </cell>
          <cell r="AL134">
            <v>553112.2929317879</v>
          </cell>
        </row>
        <row r="135">
          <cell r="AC135">
            <v>559000</v>
          </cell>
          <cell r="AL135">
            <v>0</v>
          </cell>
        </row>
        <row r="136">
          <cell r="AL136">
            <v>144026.46814438925</v>
          </cell>
        </row>
        <row r="137">
          <cell r="AC137">
            <v>0</v>
          </cell>
          <cell r="AL137">
            <v>0</v>
          </cell>
        </row>
        <row r="138">
          <cell r="AC138">
            <v>1184000</v>
          </cell>
          <cell r="AL138">
            <v>1637349.09129305</v>
          </cell>
        </row>
        <row r="139">
          <cell r="AC139">
            <v>528000</v>
          </cell>
          <cell r="AL139">
            <v>533821.07086107635</v>
          </cell>
        </row>
        <row r="140">
          <cell r="AC140">
            <v>163000</v>
          </cell>
          <cell r="AL140">
            <v>562429.11333949515</v>
          </cell>
        </row>
        <row r="141">
          <cell r="AL141">
            <v>163101.72450637849</v>
          </cell>
        </row>
        <row r="143">
          <cell r="AC143">
            <v>334000</v>
          </cell>
          <cell r="AL143">
            <v>375165.56905786134</v>
          </cell>
        </row>
        <row r="144">
          <cell r="AC144">
            <v>142000</v>
          </cell>
          <cell r="AL144">
            <v>113274.34164634161</v>
          </cell>
        </row>
        <row r="145">
          <cell r="AC145">
            <v>0</v>
          </cell>
          <cell r="AL145">
            <v>14710.953460563846</v>
          </cell>
        </row>
        <row r="146">
          <cell r="AC146">
            <v>0</v>
          </cell>
          <cell r="AL146">
            <v>2674.7188110116081</v>
          </cell>
        </row>
        <row r="147">
          <cell r="AC147">
            <v>1025000</v>
          </cell>
          <cell r="AL147">
            <v>965182.61512279091</v>
          </cell>
        </row>
        <row r="148">
          <cell r="AC148">
            <v>394000</v>
          </cell>
          <cell r="AL148">
            <v>249251.69656054975</v>
          </cell>
        </row>
        <row r="149">
          <cell r="AC149">
            <v>0</v>
          </cell>
          <cell r="AL149">
            <v>2710.1053408812918</v>
          </cell>
        </row>
        <row r="150">
          <cell r="AC150">
            <v>2155000</v>
          </cell>
          <cell r="AL150">
            <v>2500000</v>
          </cell>
        </row>
        <row r="151">
          <cell r="AC151">
            <v>0</v>
          </cell>
          <cell r="AL151">
            <v>0</v>
          </cell>
        </row>
        <row r="152">
          <cell r="AC152">
            <v>29000</v>
          </cell>
          <cell r="AL152">
            <v>0</v>
          </cell>
        </row>
        <row r="153">
          <cell r="AC153">
            <v>0</v>
          </cell>
          <cell r="AL153">
            <v>0</v>
          </cell>
        </row>
        <row r="154">
          <cell r="AC154">
            <v>20000000</v>
          </cell>
          <cell r="AL154">
            <v>3500</v>
          </cell>
        </row>
        <row r="155">
          <cell r="AC155">
            <v>2668000</v>
          </cell>
          <cell r="AL155">
            <v>1590800</v>
          </cell>
        </row>
        <row r="156">
          <cell r="AC156">
            <v>1092000</v>
          </cell>
          <cell r="AL156">
            <v>738650</v>
          </cell>
        </row>
        <row r="157">
          <cell r="AC157">
            <v>278075593</v>
          </cell>
          <cell r="AL157">
            <v>313485547.44525546</v>
          </cell>
        </row>
        <row r="158">
          <cell r="AC158">
            <v>346000</v>
          </cell>
          <cell r="AL158">
            <v>408746.34750000003</v>
          </cell>
        </row>
        <row r="160">
          <cell r="AC160">
            <v>257000</v>
          </cell>
          <cell r="AL160">
            <v>596500</v>
          </cell>
        </row>
        <row r="161">
          <cell r="AC161">
            <v>0</v>
          </cell>
          <cell r="AL161">
            <v>0</v>
          </cell>
        </row>
        <row r="162">
          <cell r="AC162">
            <v>1023000</v>
          </cell>
          <cell r="AL162">
            <v>1251110.42</v>
          </cell>
        </row>
        <row r="163">
          <cell r="AL163">
            <v>42400256.478876591</v>
          </cell>
        </row>
        <row r="164">
          <cell r="AL164">
            <v>0</v>
          </cell>
        </row>
        <row r="167">
          <cell r="AC167">
            <v>1396000</v>
          </cell>
          <cell r="AL167">
            <v>400000</v>
          </cell>
        </row>
        <row r="180">
          <cell r="AC180">
            <v>0</v>
          </cell>
          <cell r="AL180">
            <v>0</v>
          </cell>
        </row>
        <row r="181">
          <cell r="AC181">
            <v>0</v>
          </cell>
          <cell r="AL181">
            <v>0</v>
          </cell>
        </row>
        <row r="182">
          <cell r="AC182">
            <v>0</v>
          </cell>
          <cell r="AL182">
            <v>104639700</v>
          </cell>
        </row>
        <row r="183">
          <cell r="AC183">
            <v>0</v>
          </cell>
          <cell r="AL183">
            <v>0</v>
          </cell>
        </row>
        <row r="184">
          <cell r="AC184">
            <v>0</v>
          </cell>
          <cell r="AL184">
            <v>0</v>
          </cell>
        </row>
        <row r="185">
          <cell r="AC185">
            <v>0</v>
          </cell>
          <cell r="AL185">
            <v>0</v>
          </cell>
        </row>
        <row r="186">
          <cell r="AC186">
            <v>0</v>
          </cell>
          <cell r="AL186">
            <v>0</v>
          </cell>
        </row>
        <row r="187">
          <cell r="AC187">
            <v>0</v>
          </cell>
          <cell r="AL187">
            <v>0</v>
          </cell>
        </row>
        <row r="188">
          <cell r="AC188">
            <v>150000000</v>
          </cell>
          <cell r="AL188">
            <v>0</v>
          </cell>
        </row>
        <row r="189">
          <cell r="AC189">
            <v>0</v>
          </cell>
          <cell r="AL189">
            <v>0</v>
          </cell>
        </row>
        <row r="193">
          <cell r="AC193">
            <v>2891000</v>
          </cell>
          <cell r="AL193">
            <v>2433503.6970602921</v>
          </cell>
        </row>
        <row r="194">
          <cell r="AC194">
            <v>0</v>
          </cell>
          <cell r="AL194">
            <v>0</v>
          </cell>
        </row>
        <row r="195">
          <cell r="AC195">
            <v>0</v>
          </cell>
          <cell r="AL195">
            <v>5650489.1339999996</v>
          </cell>
        </row>
        <row r="196">
          <cell r="AC196">
            <v>9000</v>
          </cell>
          <cell r="AL196">
            <v>18000</v>
          </cell>
        </row>
        <row r="199">
          <cell r="AC199">
            <v>568000</v>
          </cell>
          <cell r="AL199">
            <v>439241.85200000001</v>
          </cell>
        </row>
        <row r="201">
          <cell r="AC201">
            <v>119000</v>
          </cell>
          <cell r="AL201">
            <v>60758.148000000001</v>
          </cell>
        </row>
        <row r="202">
          <cell r="AC202">
            <v>0</v>
          </cell>
          <cell r="AL202">
            <v>0</v>
          </cell>
        </row>
        <row r="203">
          <cell r="AC203">
            <v>0</v>
          </cell>
          <cell r="AL203">
            <v>0</v>
          </cell>
        </row>
        <row r="205">
          <cell r="AC205">
            <v>1200000</v>
          </cell>
          <cell r="AL205">
            <v>4200000</v>
          </cell>
        </row>
        <row r="211">
          <cell r="AC211">
            <v>0</v>
          </cell>
          <cell r="AL211">
            <v>11500</v>
          </cell>
        </row>
        <row r="212">
          <cell r="AC212">
            <v>0</v>
          </cell>
          <cell r="AL212">
            <v>4238500</v>
          </cell>
        </row>
        <row r="213">
          <cell r="AC213">
            <v>1038000</v>
          </cell>
          <cell r="AL213">
            <v>400000</v>
          </cell>
        </row>
        <row r="214">
          <cell r="AC214">
            <v>100000</v>
          </cell>
          <cell r="AL214">
            <v>199999.99874999997</v>
          </cell>
        </row>
        <row r="215">
          <cell r="AC215">
            <v>0</v>
          </cell>
          <cell r="AL215">
            <v>0</v>
          </cell>
        </row>
        <row r="216">
          <cell r="AC216">
            <v>2546000</v>
          </cell>
          <cell r="AL216">
            <v>402609.98290141654</v>
          </cell>
        </row>
        <row r="217">
          <cell r="AC217">
            <v>5000000</v>
          </cell>
          <cell r="AL217">
            <v>10500000</v>
          </cell>
        </row>
        <row r="218">
          <cell r="AC218">
            <v>5000000</v>
          </cell>
          <cell r="AL218">
            <v>736264.03636162402</v>
          </cell>
        </row>
        <row r="219">
          <cell r="AL219">
            <v>361125.98073695967</v>
          </cell>
        </row>
        <row r="220">
          <cell r="AC220">
            <v>3000000</v>
          </cell>
          <cell r="AL220">
            <v>0</v>
          </cell>
        </row>
        <row r="221">
          <cell r="AL221">
            <v>263352.28999999998</v>
          </cell>
        </row>
        <row r="222">
          <cell r="AL222">
            <v>462212.93</v>
          </cell>
        </row>
        <row r="223">
          <cell r="AL223">
            <v>873634.32000000007</v>
          </cell>
        </row>
        <row r="224">
          <cell r="AL224">
            <v>218937.93</v>
          </cell>
        </row>
        <row r="225">
          <cell r="AL225">
            <v>130281.70000000001</v>
          </cell>
        </row>
        <row r="226">
          <cell r="AL226">
            <v>11354.120000000003</v>
          </cell>
        </row>
        <row r="227">
          <cell r="AL227">
            <v>40226.71</v>
          </cell>
        </row>
        <row r="230">
          <cell r="AC230">
            <v>385000</v>
          </cell>
          <cell r="AL230">
            <v>123251.77929999999</v>
          </cell>
        </row>
        <row r="231">
          <cell r="AC231">
            <v>0</v>
          </cell>
          <cell r="AL231">
            <v>4376748.2207000004</v>
          </cell>
        </row>
        <row r="232">
          <cell r="AC232">
            <v>9859418.0039999988</v>
          </cell>
          <cell r="AL232">
            <v>8980463.3059999999</v>
          </cell>
        </row>
        <row r="235">
          <cell r="AC235">
            <v>1083000</v>
          </cell>
          <cell r="AL235">
            <v>3063507</v>
          </cell>
        </row>
        <row r="236">
          <cell r="AC236">
            <v>70000</v>
          </cell>
          <cell r="AL236">
            <v>0</v>
          </cell>
        </row>
        <row r="237">
          <cell r="AC237">
            <v>5103050.0999999996</v>
          </cell>
          <cell r="AL237">
            <v>3100000</v>
          </cell>
        </row>
        <row r="238">
          <cell r="AC238">
            <v>1421000</v>
          </cell>
          <cell r="AL238">
            <v>1500000</v>
          </cell>
        </row>
        <row r="239">
          <cell r="AC239">
            <v>0</v>
          </cell>
          <cell r="AL239">
            <v>0</v>
          </cell>
        </row>
        <row r="240">
          <cell r="AC240">
            <v>329000</v>
          </cell>
          <cell r="AL240">
            <v>50000</v>
          </cell>
        </row>
        <row r="241">
          <cell r="AC241">
            <v>271000</v>
          </cell>
          <cell r="AL241">
            <v>299999.995</v>
          </cell>
        </row>
        <row r="242">
          <cell r="AC242">
            <v>2790000</v>
          </cell>
          <cell r="AL242">
            <v>0</v>
          </cell>
        </row>
        <row r="243">
          <cell r="AC243">
            <v>534000</v>
          </cell>
          <cell r="AL243">
            <v>3545651.1243607141</v>
          </cell>
        </row>
        <row r="244">
          <cell r="AC244">
            <v>22958000</v>
          </cell>
          <cell r="AL244">
            <v>23593500</v>
          </cell>
        </row>
        <row r="245">
          <cell r="AC245">
            <v>25000</v>
          </cell>
          <cell r="AL245">
            <v>1000000</v>
          </cell>
        </row>
        <row r="246">
          <cell r="AC246">
            <v>1433000</v>
          </cell>
          <cell r="AL246" t="e">
            <v>#REF!</v>
          </cell>
        </row>
        <row r="247">
          <cell r="AC247">
            <v>2756000</v>
          </cell>
          <cell r="AL247">
            <v>4000000</v>
          </cell>
        </row>
        <row r="248">
          <cell r="AC248">
            <v>454000</v>
          </cell>
          <cell r="AL248" t="e">
            <v>#REF!</v>
          </cell>
        </row>
        <row r="249">
          <cell r="AC249">
            <v>51000</v>
          </cell>
          <cell r="AL249">
            <v>56799.997500000005</v>
          </cell>
        </row>
        <row r="250">
          <cell r="AC250">
            <v>0</v>
          </cell>
          <cell r="AL250" t="e">
            <v>#REF!</v>
          </cell>
        </row>
        <row r="251">
          <cell r="AC251">
            <v>1063000</v>
          </cell>
          <cell r="AL251">
            <v>0</v>
          </cell>
        </row>
        <row r="252">
          <cell r="AC252">
            <v>998000</v>
          </cell>
          <cell r="AL252">
            <v>2641097.9949427345</v>
          </cell>
        </row>
        <row r="254">
          <cell r="AC254">
            <v>6296000</v>
          </cell>
          <cell r="AL254">
            <v>0</v>
          </cell>
        </row>
        <row r="255">
          <cell r="AC255">
            <v>0</v>
          </cell>
          <cell r="AL255">
            <v>0</v>
          </cell>
        </row>
        <row r="259">
          <cell r="AC259">
            <v>3970000</v>
          </cell>
          <cell r="AL259" t="e">
            <v>#REF!</v>
          </cell>
        </row>
        <row r="260">
          <cell r="AC260">
            <v>555000</v>
          </cell>
          <cell r="AL260">
            <v>581000</v>
          </cell>
        </row>
        <row r="261">
          <cell r="AC261">
            <v>114831000</v>
          </cell>
          <cell r="AL261">
            <v>141671040</v>
          </cell>
        </row>
        <row r="262">
          <cell r="AC262">
            <v>0</v>
          </cell>
          <cell r="AL262">
            <v>0</v>
          </cell>
        </row>
        <row r="263">
          <cell r="AC263">
            <v>0</v>
          </cell>
          <cell r="AL263" t="e">
            <v>#REF!</v>
          </cell>
        </row>
        <row r="264">
          <cell r="AC264">
            <v>0</v>
          </cell>
          <cell r="AL264" t="e">
            <v>#REF!</v>
          </cell>
        </row>
        <row r="265">
          <cell r="AC265">
            <v>835000</v>
          </cell>
          <cell r="AL265">
            <v>1216557.3732782006</v>
          </cell>
        </row>
        <row r="266">
          <cell r="AL266">
            <v>13500000</v>
          </cell>
        </row>
        <row r="275">
          <cell r="AC275">
            <v>2991000</v>
          </cell>
          <cell r="AL275">
            <v>153380701.69</v>
          </cell>
        </row>
        <row r="276">
          <cell r="AC276">
            <v>316000</v>
          </cell>
          <cell r="AL276">
            <v>582827.61600000004</v>
          </cell>
        </row>
        <row r="277">
          <cell r="AC277">
            <v>190000</v>
          </cell>
          <cell r="AL277">
            <v>21760.536</v>
          </cell>
        </row>
        <row r="278">
          <cell r="AC278">
            <v>0</v>
          </cell>
          <cell r="AL278">
            <v>0</v>
          </cell>
        </row>
        <row r="279">
          <cell r="AC279">
            <v>132000</v>
          </cell>
          <cell r="AL279">
            <v>35972.399999999994</v>
          </cell>
        </row>
        <row r="280">
          <cell r="AC280">
            <v>0</v>
          </cell>
          <cell r="AL280">
            <v>30723.791999999998</v>
          </cell>
        </row>
        <row r="281">
          <cell r="AC281">
            <v>134000</v>
          </cell>
          <cell r="AL281">
            <v>5.7959999999999994</v>
          </cell>
        </row>
        <row r="282">
          <cell r="AC282">
            <v>72000</v>
          </cell>
          <cell r="AL282">
            <v>116356.79999999999</v>
          </cell>
        </row>
        <row r="283">
          <cell r="AC283">
            <v>216000</v>
          </cell>
          <cell r="AL283">
            <v>210581.17200000002</v>
          </cell>
        </row>
        <row r="284">
          <cell r="AC284">
            <v>3450000</v>
          </cell>
          <cell r="AL284">
            <v>4473388.6660000002</v>
          </cell>
        </row>
        <row r="285">
          <cell r="AC285">
            <v>600000</v>
          </cell>
          <cell r="AL285">
            <v>769540.35</v>
          </cell>
        </row>
        <row r="286">
          <cell r="AC286">
            <v>173000</v>
          </cell>
          <cell r="AL286">
            <v>202054.524</v>
          </cell>
        </row>
        <row r="287">
          <cell r="AC287">
            <v>0</v>
          </cell>
          <cell r="AL287">
            <v>45521.603999999992</v>
          </cell>
        </row>
        <row r="288">
          <cell r="AC288">
            <v>0</v>
          </cell>
          <cell r="AL288">
            <v>4046.6760000000004</v>
          </cell>
        </row>
        <row r="292">
          <cell r="AC292">
            <v>230993032.12298372</v>
          </cell>
          <cell r="AL292">
            <v>192649301.12197205</v>
          </cell>
        </row>
        <row r="293">
          <cell r="AC293">
            <v>14686919.417238235</v>
          </cell>
          <cell r="AL293">
            <v>12523250.719510525</v>
          </cell>
        </row>
        <row r="294">
          <cell r="AC294">
            <v>0</v>
          </cell>
          <cell r="AL294">
            <v>153625</v>
          </cell>
        </row>
        <row r="295">
          <cell r="AC295">
            <v>0</v>
          </cell>
          <cell r="AL295">
            <v>1231512</v>
          </cell>
        </row>
        <row r="296">
          <cell r="AC296">
            <v>0</v>
          </cell>
          <cell r="AL296">
            <v>411919</v>
          </cell>
        </row>
        <row r="297">
          <cell r="AC297">
            <v>9791279.2880032863</v>
          </cell>
          <cell r="AL297">
            <v>8252388</v>
          </cell>
        </row>
        <row r="298">
          <cell r="AC298">
            <v>2937384.077540969</v>
          </cell>
          <cell r="AL298">
            <v>6194415</v>
          </cell>
        </row>
        <row r="299">
          <cell r="AC299">
            <v>9791279.2880032863</v>
          </cell>
          <cell r="AL299">
            <v>9022920</v>
          </cell>
        </row>
        <row r="300">
          <cell r="AC300">
            <v>0</v>
          </cell>
          <cell r="AL300">
            <v>1988468.1585174296</v>
          </cell>
        </row>
        <row r="301">
          <cell r="AC301">
            <v>3500</v>
          </cell>
          <cell r="AL301">
            <v>0</v>
          </cell>
        </row>
        <row r="302">
          <cell r="AL302">
            <v>191436</v>
          </cell>
        </row>
        <row r="303">
          <cell r="AL303">
            <v>0</v>
          </cell>
        </row>
        <row r="304">
          <cell r="AL304">
            <v>0</v>
          </cell>
        </row>
        <row r="305">
          <cell r="AL305">
            <v>47962800</v>
          </cell>
        </row>
        <row r="306">
          <cell r="AL306">
            <v>0</v>
          </cell>
        </row>
        <row r="309">
          <cell r="AC309">
            <v>0</v>
          </cell>
          <cell r="AL309">
            <v>0</v>
          </cell>
        </row>
        <row r="311">
          <cell r="AC311">
            <v>4895640.1292349482</v>
          </cell>
          <cell r="AL311">
            <v>8514717.75</v>
          </cell>
        </row>
        <row r="313">
          <cell r="AC313">
            <v>0</v>
          </cell>
          <cell r="AL313">
            <v>619500</v>
          </cell>
        </row>
        <row r="317">
          <cell r="AC317">
            <v>61077781.677399181</v>
          </cell>
          <cell r="AL317">
            <v>58430866.000000007</v>
          </cell>
        </row>
        <row r="318">
          <cell r="AC318">
            <v>1174572.7245653688</v>
          </cell>
          <cell r="AL318">
            <v>1042204.3887499999</v>
          </cell>
        </row>
        <row r="319">
          <cell r="AC319">
            <v>0</v>
          </cell>
          <cell r="AL319">
            <v>0</v>
          </cell>
        </row>
        <row r="320">
          <cell r="AC320">
            <v>0</v>
          </cell>
          <cell r="AL320">
            <v>0</v>
          </cell>
        </row>
        <row r="321">
          <cell r="AC321">
            <v>1468215.9057067111</v>
          </cell>
          <cell r="AL321">
            <v>1164774.125</v>
          </cell>
        </row>
        <row r="322">
          <cell r="AC322">
            <v>734107.95285335556</v>
          </cell>
          <cell r="AL322">
            <v>582387.0625</v>
          </cell>
        </row>
        <row r="323">
          <cell r="AC323">
            <v>0</v>
          </cell>
          <cell r="AL323">
            <v>0</v>
          </cell>
        </row>
        <row r="324">
          <cell r="AC324">
            <v>0</v>
          </cell>
          <cell r="AL324">
            <v>0</v>
          </cell>
        </row>
        <row r="325">
          <cell r="AC325">
            <v>15269445.419349795</v>
          </cell>
          <cell r="AL325">
            <v>14607716.500000002</v>
          </cell>
        </row>
        <row r="326">
          <cell r="AC326">
            <v>2495967.0397014092</v>
          </cell>
          <cell r="AL326">
            <v>1980116.0125000002</v>
          </cell>
        </row>
        <row r="327">
          <cell r="AC327">
            <v>0</v>
          </cell>
          <cell r="AL327">
            <v>0</v>
          </cell>
        </row>
        <row r="328">
          <cell r="AC328">
            <v>0</v>
          </cell>
          <cell r="AL328">
            <v>0</v>
          </cell>
        </row>
        <row r="329">
          <cell r="AL329">
            <v>0</v>
          </cell>
        </row>
        <row r="330">
          <cell r="AC330">
            <v>7818000</v>
          </cell>
          <cell r="AL330">
            <v>0</v>
          </cell>
        </row>
        <row r="331">
          <cell r="AC331">
            <v>2056168.3690453728</v>
          </cell>
          <cell r="AL331">
            <v>0</v>
          </cell>
        </row>
        <row r="332">
          <cell r="AC332">
            <v>0</v>
          </cell>
          <cell r="AL332">
            <v>0</v>
          </cell>
        </row>
        <row r="333">
          <cell r="AC333">
            <v>97912.3173513933</v>
          </cell>
          <cell r="AL333">
            <v>0</v>
          </cell>
        </row>
        <row r="334">
          <cell r="AC334">
            <v>19582.075283634123</v>
          </cell>
          <cell r="AL334">
            <v>0</v>
          </cell>
        </row>
        <row r="335">
          <cell r="AC335">
            <v>83226.246121973381</v>
          </cell>
          <cell r="AL335">
            <v>0</v>
          </cell>
        </row>
        <row r="336">
          <cell r="AC336">
            <v>0</v>
          </cell>
          <cell r="AL336">
            <v>0</v>
          </cell>
        </row>
        <row r="337">
          <cell r="AC337">
            <v>0</v>
          </cell>
          <cell r="AL337">
            <v>0</v>
          </cell>
        </row>
        <row r="338">
          <cell r="AC338">
            <v>119453.76472332445</v>
          </cell>
          <cell r="AL338">
            <v>0</v>
          </cell>
        </row>
        <row r="339">
          <cell r="AC339">
            <v>313320.96827103669</v>
          </cell>
          <cell r="AL339">
            <v>0</v>
          </cell>
        </row>
        <row r="340">
          <cell r="AC340">
            <v>0</v>
          </cell>
          <cell r="AL340">
            <v>0</v>
          </cell>
        </row>
        <row r="341">
          <cell r="AC341">
            <v>0</v>
          </cell>
          <cell r="AL341">
            <v>0</v>
          </cell>
        </row>
        <row r="342">
          <cell r="AC342">
            <v>2937384.077540969</v>
          </cell>
          <cell r="AL342">
            <v>0</v>
          </cell>
        </row>
        <row r="343">
          <cell r="AC343">
            <v>0</v>
          </cell>
          <cell r="AL343">
            <v>0</v>
          </cell>
        </row>
        <row r="344">
          <cell r="AC344">
            <v>0</v>
          </cell>
          <cell r="AL344">
            <v>0</v>
          </cell>
        </row>
        <row r="345">
          <cell r="AC345">
            <v>0</v>
          </cell>
          <cell r="AL345">
            <v>0</v>
          </cell>
        </row>
        <row r="346">
          <cell r="AC346">
            <v>6658905</v>
          </cell>
          <cell r="AL346">
            <v>0</v>
          </cell>
        </row>
        <row r="347">
          <cell r="AC347">
            <v>807140</v>
          </cell>
          <cell r="AL347">
            <v>0</v>
          </cell>
        </row>
        <row r="348">
          <cell r="AC348">
            <v>400000</v>
          </cell>
          <cell r="AL348">
            <v>0</v>
          </cell>
        </row>
        <row r="349">
          <cell r="AL349">
            <v>0</v>
          </cell>
        </row>
        <row r="350">
          <cell r="AL350">
            <v>1076342</v>
          </cell>
        </row>
        <row r="351">
          <cell r="AL351">
            <v>139918</v>
          </cell>
        </row>
        <row r="352">
          <cell r="AL352">
            <v>1212281</v>
          </cell>
        </row>
        <row r="353">
          <cell r="AL353">
            <v>368216</v>
          </cell>
        </row>
        <row r="354">
          <cell r="AL354">
            <v>92998</v>
          </cell>
        </row>
        <row r="355">
          <cell r="AL355">
            <v>379916</v>
          </cell>
        </row>
        <row r="356">
          <cell r="AL356">
            <v>221100</v>
          </cell>
        </row>
        <row r="358">
          <cell r="AL358">
            <v>31750</v>
          </cell>
        </row>
        <row r="359">
          <cell r="AL359">
            <v>109137</v>
          </cell>
        </row>
        <row r="360">
          <cell r="AL360">
            <v>68700</v>
          </cell>
        </row>
        <row r="361">
          <cell r="AL361">
            <v>83518</v>
          </cell>
        </row>
        <row r="362">
          <cell r="AC362">
            <v>40000</v>
          </cell>
          <cell r="AL362">
            <v>0</v>
          </cell>
        </row>
        <row r="363">
          <cell r="AC363">
            <v>0</v>
          </cell>
          <cell r="AL363">
            <v>0</v>
          </cell>
        </row>
        <row r="364">
          <cell r="AC364">
            <v>0</v>
          </cell>
          <cell r="AL364">
            <v>0</v>
          </cell>
        </row>
        <row r="366">
          <cell r="AC366">
            <v>0</v>
          </cell>
          <cell r="AL366">
            <v>0</v>
          </cell>
        </row>
        <row r="367">
          <cell r="AC367">
            <v>0</v>
          </cell>
          <cell r="AL367">
            <v>0</v>
          </cell>
        </row>
        <row r="368">
          <cell r="AC368">
            <v>0</v>
          </cell>
          <cell r="AL368">
            <v>0</v>
          </cell>
        </row>
        <row r="369">
          <cell r="AC369">
            <v>0</v>
          </cell>
          <cell r="AL369">
            <v>0</v>
          </cell>
        </row>
        <row r="370">
          <cell r="AC370">
            <v>0</v>
          </cell>
          <cell r="AL370">
            <v>0</v>
          </cell>
        </row>
        <row r="371">
          <cell r="AC371">
            <v>0</v>
          </cell>
          <cell r="AL371">
            <v>0</v>
          </cell>
        </row>
        <row r="372">
          <cell r="AC372">
            <v>200000</v>
          </cell>
          <cell r="AL372">
            <v>226000</v>
          </cell>
        </row>
        <row r="373">
          <cell r="AC373">
            <v>0</v>
          </cell>
          <cell r="AL373">
            <v>0</v>
          </cell>
        </row>
        <row r="374">
          <cell r="AC374">
            <v>0</v>
          </cell>
          <cell r="AL374">
            <v>2967.5125000000003</v>
          </cell>
        </row>
        <row r="375">
          <cell r="AC375">
            <v>0</v>
          </cell>
          <cell r="AL375">
            <v>26556461</v>
          </cell>
        </row>
        <row r="377">
          <cell r="AC377">
            <v>0</v>
          </cell>
          <cell r="AL377">
            <v>0</v>
          </cell>
        </row>
        <row r="378">
          <cell r="AC378">
            <v>0</v>
          </cell>
          <cell r="AL378">
            <v>0</v>
          </cell>
        </row>
        <row r="379">
          <cell r="AC379">
            <v>0</v>
          </cell>
          <cell r="AL379">
            <v>0</v>
          </cell>
        </row>
        <row r="387">
          <cell r="AC387">
            <v>0</v>
          </cell>
          <cell r="AL387">
            <v>0</v>
          </cell>
        </row>
        <row r="388">
          <cell r="AC388">
            <v>2683000</v>
          </cell>
          <cell r="AL388">
            <v>4599999.9999995232</v>
          </cell>
        </row>
        <row r="389">
          <cell r="AC389">
            <v>0</v>
          </cell>
          <cell r="AL389">
            <v>63487.626250000001</v>
          </cell>
        </row>
        <row r="390">
          <cell r="AC390">
            <v>0</v>
          </cell>
          <cell r="AL390">
            <v>0</v>
          </cell>
        </row>
        <row r="391">
          <cell r="AC391">
            <v>163000</v>
          </cell>
          <cell r="AL391">
            <v>276000</v>
          </cell>
        </row>
        <row r="394">
          <cell r="AC394">
            <v>0</v>
          </cell>
          <cell r="AL394">
            <v>2524082</v>
          </cell>
        </row>
        <row r="395">
          <cell r="AL395">
            <v>216000</v>
          </cell>
        </row>
        <row r="396">
          <cell r="AC396">
            <v>0</v>
          </cell>
          <cell r="AL396">
            <v>458000</v>
          </cell>
        </row>
        <row r="397">
          <cell r="AC397">
            <v>40194</v>
          </cell>
          <cell r="AL397">
            <v>66990</v>
          </cell>
        </row>
        <row r="398">
          <cell r="AL398">
            <v>0</v>
          </cell>
        </row>
        <row r="399">
          <cell r="AL399">
            <v>98500</v>
          </cell>
        </row>
        <row r="400">
          <cell r="AL400">
            <v>52600</v>
          </cell>
        </row>
        <row r="407">
          <cell r="AC407">
            <v>73129664.557703972</v>
          </cell>
          <cell r="AL407">
            <v>33664395.285481453</v>
          </cell>
        </row>
        <row r="411">
          <cell r="AC411">
            <v>96299053.238451049</v>
          </cell>
          <cell r="AL411">
            <v>34977786.681486733</v>
          </cell>
        </row>
        <row r="414">
          <cell r="AC414">
            <v>0</v>
          </cell>
          <cell r="AL414">
            <v>0</v>
          </cell>
        </row>
        <row r="415">
          <cell r="AC415">
            <v>0</v>
          </cell>
          <cell r="AL415">
            <v>0</v>
          </cell>
        </row>
        <row r="417">
          <cell r="AC417">
            <v>742253000</v>
          </cell>
          <cell r="AL417">
            <v>670874233.13106906</v>
          </cell>
        </row>
        <row r="418">
          <cell r="AC418">
            <v>184079000</v>
          </cell>
          <cell r="AL418">
            <v>163574634.30000001</v>
          </cell>
        </row>
        <row r="419">
          <cell r="AL419">
            <v>41363</v>
          </cell>
        </row>
        <row r="420">
          <cell r="AL420">
            <v>33871196.224999994</v>
          </cell>
        </row>
        <row r="421">
          <cell r="AL421">
            <v>1098271.925</v>
          </cell>
        </row>
        <row r="422">
          <cell r="AL422">
            <v>0</v>
          </cell>
        </row>
        <row r="424">
          <cell r="AC424">
            <v>0</v>
          </cell>
          <cell r="AL424">
            <v>0</v>
          </cell>
        </row>
        <row r="425">
          <cell r="AC425">
            <v>0</v>
          </cell>
          <cell r="AL425">
            <v>0</v>
          </cell>
        </row>
        <row r="429">
          <cell r="AC429">
            <v>2590850</v>
          </cell>
          <cell r="AL429">
            <v>0</v>
          </cell>
        </row>
        <row r="431">
          <cell r="AC431">
            <v>7590138</v>
          </cell>
          <cell r="AL431">
            <v>0</v>
          </cell>
        </row>
        <row r="432">
          <cell r="AC432">
            <v>0</v>
          </cell>
          <cell r="AL432">
            <v>0</v>
          </cell>
        </row>
        <row r="433">
          <cell r="AC433">
            <v>0</v>
          </cell>
          <cell r="AL433">
            <v>0</v>
          </cell>
        </row>
        <row r="435">
          <cell r="AC435">
            <v>0</v>
          </cell>
          <cell r="AL435">
            <v>0</v>
          </cell>
        </row>
        <row r="436">
          <cell r="AC436">
            <v>0</v>
          </cell>
        </row>
        <row r="440">
          <cell r="AC440">
            <v>0</v>
          </cell>
          <cell r="AL440">
            <v>0</v>
          </cell>
        </row>
        <row r="441">
          <cell r="AC441">
            <v>2160776178.7610731</v>
          </cell>
          <cell r="AL441" t="e">
            <v>#REF!</v>
          </cell>
        </row>
        <row r="442">
          <cell r="AL442" t="e">
            <v>#REF!</v>
          </cell>
        </row>
        <row r="443">
          <cell r="AC443">
            <v>-2160776178.7610731</v>
          </cell>
          <cell r="AL443" t="e">
            <v>#REF!</v>
          </cell>
        </row>
        <row r="444">
          <cell r="AC444" t="e">
            <v>#REF!</v>
          </cell>
        </row>
        <row r="445">
          <cell r="AL445">
            <v>1910682505.1267738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">
          <cell r="A1" t="str">
            <v>Cheie</v>
          </cell>
        </row>
      </sheetData>
      <sheetData sheetId="73">
        <row r="1">
          <cell r="A1" t="str">
            <v>Rand CPP</v>
          </cell>
          <cell r="B1" t="str">
            <v>Nume rand</v>
          </cell>
          <cell r="C1" t="str">
            <v>Clasa</v>
          </cell>
        </row>
        <row r="2">
          <cell r="A2">
            <v>1</v>
          </cell>
          <cell r="B2" t="str">
            <v xml:space="preserve">Cifra de afaceri netă  (rd. 02 la 06)                              </v>
          </cell>
          <cell r="C2">
            <v>7</v>
          </cell>
        </row>
        <row r="3">
          <cell r="A3">
            <v>2</v>
          </cell>
          <cell r="B3" t="str">
            <v>Producţia vândută</v>
          </cell>
          <cell r="C3">
            <v>7</v>
          </cell>
        </row>
        <row r="4">
          <cell r="A4">
            <v>3</v>
          </cell>
          <cell r="B4" t="str">
            <v>Venituri din vânzarea mărfurilor</v>
          </cell>
          <cell r="C4">
            <v>7</v>
          </cell>
        </row>
        <row r="5">
          <cell r="A5">
            <v>4</v>
          </cell>
          <cell r="B5" t="str">
            <v>Reduceri comerciale acordate</v>
          </cell>
          <cell r="C5">
            <v>7</v>
          </cell>
        </row>
        <row r="6">
          <cell r="A6">
            <v>5</v>
          </cell>
          <cell r="B6" t="str">
            <v>Venituri din dobanzi pt societati de leasing</v>
          </cell>
          <cell r="C6">
            <v>7</v>
          </cell>
        </row>
        <row r="7">
          <cell r="A7">
            <v>6</v>
          </cell>
          <cell r="B7" t="str">
            <v>Venituri din subventii de exploatare aferente cifrei de afaceri nete</v>
          </cell>
          <cell r="C7">
            <v>7</v>
          </cell>
        </row>
        <row r="8">
          <cell r="A8" t="str">
            <v>xx</v>
          </cell>
          <cell r="B8" t="str">
            <v>Venituri aferente costului de productie in curs de executie (ct.711+712)</v>
          </cell>
          <cell r="C8">
            <v>7</v>
          </cell>
        </row>
        <row r="9">
          <cell r="A9">
            <v>7</v>
          </cell>
          <cell r="B9" t="str">
            <v>Venituri din productia neterminata - sold creditor</v>
          </cell>
          <cell r="C9">
            <v>7</v>
          </cell>
        </row>
        <row r="10">
          <cell r="A10">
            <v>8</v>
          </cell>
          <cell r="B10" t="str">
            <v>Venituri din productia neterminata - sold debitor</v>
          </cell>
          <cell r="C10">
            <v>7</v>
          </cell>
        </row>
        <row r="11">
          <cell r="A11">
            <v>9</v>
          </cell>
          <cell r="B11" t="str">
            <v>Producţia imobilizată</v>
          </cell>
          <cell r="C11">
            <v>7</v>
          </cell>
        </row>
        <row r="12">
          <cell r="A12">
            <v>10</v>
          </cell>
          <cell r="B12" t="str">
            <v>Alte venituri din exploatare</v>
          </cell>
          <cell r="C12">
            <v>7</v>
          </cell>
        </row>
        <row r="13">
          <cell r="A13">
            <v>11</v>
          </cell>
          <cell r="B13" t="str">
            <v xml:space="preserve"> - din care venituri din fondul comercial negativ</v>
          </cell>
          <cell r="C13">
            <v>7</v>
          </cell>
        </row>
        <row r="14">
          <cell r="A14">
            <v>12</v>
          </cell>
          <cell r="B14" t="str">
            <v>VENITURI DIN EXPLOATARE - TOTAL 
(rd. 01+07-08+09+10)</v>
          </cell>
        </row>
        <row r="15">
          <cell r="A15">
            <v>13</v>
          </cell>
          <cell r="B15" t="str">
            <v>Cheltuieli cu materiile prime şi materialele consumabile</v>
          </cell>
          <cell r="C15">
            <v>6</v>
          </cell>
        </row>
        <row r="16">
          <cell r="A16">
            <v>14</v>
          </cell>
          <cell r="B16" t="str">
            <v>Alte cheltuieli materiale</v>
          </cell>
          <cell r="C16">
            <v>6</v>
          </cell>
        </row>
        <row r="17">
          <cell r="A17">
            <v>15</v>
          </cell>
          <cell r="B17" t="str">
            <v>Alte cheltuieli din afară (cu energie şi apă)</v>
          </cell>
          <cell r="C17">
            <v>6</v>
          </cell>
        </row>
        <row r="18">
          <cell r="A18">
            <v>16</v>
          </cell>
          <cell r="B18" t="str">
            <v>Cheltuieli privind mărfurile</v>
          </cell>
          <cell r="C18">
            <v>6</v>
          </cell>
        </row>
        <row r="19">
          <cell r="A19">
            <v>17</v>
          </cell>
          <cell r="B19" t="str">
            <v>Reduceri comerciale primite</v>
          </cell>
          <cell r="C19">
            <v>6</v>
          </cell>
        </row>
        <row r="20">
          <cell r="A20">
            <v>18</v>
          </cell>
          <cell r="B20" t="str">
            <v xml:space="preserve">Cheltuieli cu personalul  (rd. 19+20)                 </v>
          </cell>
        </row>
        <row r="21">
          <cell r="A21">
            <v>19</v>
          </cell>
          <cell r="B21" t="str">
            <v>Salarii</v>
          </cell>
          <cell r="C21">
            <v>6</v>
          </cell>
        </row>
        <row r="22">
          <cell r="A22">
            <v>20</v>
          </cell>
          <cell r="B22" t="str">
            <v>Cheltuieli cu asigurările şi protecţia socială</v>
          </cell>
          <cell r="C22">
            <v>6</v>
          </cell>
        </row>
        <row r="23">
          <cell r="A23">
            <v>21</v>
          </cell>
          <cell r="B23" t="str">
            <v>Ajustarea valorii imobilizărilor corporale şi necorporale (rd. 22-23)</v>
          </cell>
        </row>
        <row r="24">
          <cell r="A24">
            <v>22</v>
          </cell>
          <cell r="B24" t="str">
            <v>Ajustare imobilizari - cheltuieli</v>
          </cell>
          <cell r="C24">
            <v>6</v>
          </cell>
        </row>
        <row r="25">
          <cell r="A25">
            <v>23</v>
          </cell>
          <cell r="B25" t="str">
            <v>Ajustare imobilizari - venituri</v>
          </cell>
          <cell r="C25">
            <v>7</v>
          </cell>
        </row>
        <row r="26">
          <cell r="A26">
            <v>24</v>
          </cell>
          <cell r="B26" t="str">
            <v xml:space="preserve">Ajustarea valorii activelor circulante  (rd. 25-26)          </v>
          </cell>
        </row>
        <row r="27">
          <cell r="A27">
            <v>25</v>
          </cell>
          <cell r="B27" t="str">
            <v>Ajustarea activelor circulante - cheltuieli</v>
          </cell>
          <cell r="C27">
            <v>6</v>
          </cell>
        </row>
        <row r="28">
          <cell r="A28">
            <v>26</v>
          </cell>
          <cell r="B28" t="str">
            <v>Ajustarea activelor circulante - venituri</v>
          </cell>
          <cell r="C28">
            <v>7</v>
          </cell>
        </row>
        <row r="29">
          <cell r="A29">
            <v>27</v>
          </cell>
          <cell r="B29" t="str">
            <v xml:space="preserve">Alte cheltuieli de exploatare (rd. 28 la 31)         </v>
          </cell>
        </row>
        <row r="30">
          <cell r="A30">
            <v>28</v>
          </cell>
          <cell r="B30" t="str">
            <v>Cheltuieli privind prestaţiile externe</v>
          </cell>
          <cell r="C30">
            <v>6</v>
          </cell>
        </row>
        <row r="31">
          <cell r="A31">
            <v>29</v>
          </cell>
          <cell r="B31" t="str">
            <v>Cheltuieli cu alte impozite, taxe şi vărsăminte asimilate</v>
          </cell>
          <cell r="C31">
            <v>6</v>
          </cell>
        </row>
        <row r="32">
          <cell r="A32">
            <v>30</v>
          </cell>
          <cell r="B32" t="str">
            <v>Cheltuieli cu despăgubiri, donaţii şi activele cedate</v>
          </cell>
          <cell r="C32">
            <v>6</v>
          </cell>
        </row>
        <row r="33">
          <cell r="A33">
            <v>31</v>
          </cell>
          <cell r="B33" t="str">
            <v>Cheltuieli cu dobanzile pt societati de leasing</v>
          </cell>
          <cell r="C33">
            <v>6</v>
          </cell>
        </row>
        <row r="34">
          <cell r="A34">
            <v>32</v>
          </cell>
          <cell r="B34" t="str">
            <v xml:space="preserve">Ajustări privind provizioanele (rd. 33-34)   </v>
          </cell>
        </row>
        <row r="35">
          <cell r="A35">
            <v>33</v>
          </cell>
          <cell r="B35" t="str">
            <v>Ajustari privind provizioanele - Cheltuieli</v>
          </cell>
          <cell r="C35">
            <v>6</v>
          </cell>
        </row>
        <row r="36">
          <cell r="A36">
            <v>34</v>
          </cell>
          <cell r="B36" t="str">
            <v>Ajustari privind provizioanele - Venituri</v>
          </cell>
          <cell r="C36">
            <v>7</v>
          </cell>
        </row>
        <row r="37">
          <cell r="A37">
            <v>35</v>
          </cell>
          <cell r="B37" t="str">
            <v xml:space="preserve">CHELTUIELI DE EXPLOATARE - TOTAL
(rd. 13 la 16-17+18+21+24+27+32)                       </v>
          </cell>
        </row>
        <row r="38">
          <cell r="A38" t="str">
            <v>xx</v>
          </cell>
          <cell r="B38" t="str">
            <v xml:space="preserve"> REZULTATUL DIN EXPLOATARE:</v>
          </cell>
        </row>
        <row r="39">
          <cell r="A39">
            <v>36</v>
          </cell>
          <cell r="B39" t="str">
            <v xml:space="preserve">- Profit (rd. 12-35)                               </v>
          </cell>
        </row>
        <row r="40">
          <cell r="A40">
            <v>37</v>
          </cell>
          <cell r="B40" t="str">
            <v xml:space="preserve">- Pierdere (rd. 35-12)                             </v>
          </cell>
        </row>
        <row r="41">
          <cell r="A41">
            <v>38</v>
          </cell>
          <cell r="B41" t="str">
            <v>Venituri din interese de participare</v>
          </cell>
          <cell r="C41">
            <v>7</v>
          </cell>
        </row>
        <row r="42">
          <cell r="A42">
            <v>39</v>
          </cell>
          <cell r="B42" t="str">
            <v xml:space="preserve">- din care, în cadrul grupului                     </v>
          </cell>
          <cell r="C42">
            <v>7</v>
          </cell>
        </row>
        <row r="43">
          <cell r="A43">
            <v>40</v>
          </cell>
          <cell r="B43" t="str">
            <v>Venituri din alte investiţii financiare şi creanţe ce fac parte din activele imobilizate</v>
          </cell>
          <cell r="C43">
            <v>7</v>
          </cell>
        </row>
        <row r="44">
          <cell r="A44">
            <v>41</v>
          </cell>
          <cell r="B44" t="str">
            <v xml:space="preserve"> - din care, în cadrul grupului                     </v>
          </cell>
          <cell r="C44">
            <v>7</v>
          </cell>
        </row>
        <row r="45">
          <cell r="A45">
            <v>42</v>
          </cell>
          <cell r="B45" t="str">
            <v>Venituri din dobânzi</v>
          </cell>
          <cell r="C45">
            <v>7</v>
          </cell>
        </row>
        <row r="46">
          <cell r="A46">
            <v>43</v>
          </cell>
          <cell r="B46" t="str">
            <v xml:space="preserve"> - din care, în cadrul grupului                     </v>
          </cell>
          <cell r="C46">
            <v>7</v>
          </cell>
        </row>
        <row r="47">
          <cell r="A47">
            <v>44</v>
          </cell>
          <cell r="B47" t="str">
            <v>Alte venituri financiare</v>
          </cell>
          <cell r="C47">
            <v>7</v>
          </cell>
        </row>
        <row r="48">
          <cell r="A48">
            <v>45</v>
          </cell>
          <cell r="B48" t="str">
            <v xml:space="preserve"> VENITURI FINANCIARE - TOTAL
(rd. 38+40+42+44)                           </v>
          </cell>
        </row>
        <row r="49">
          <cell r="A49">
            <v>46</v>
          </cell>
          <cell r="B49" t="str">
            <v>Ajustarea valorii imobilizărilor financiare şi a investiţiilor financiare deţinute ca active circulante (rd. 47-48)</v>
          </cell>
        </row>
        <row r="50">
          <cell r="A50">
            <v>47</v>
          </cell>
          <cell r="B50" t="str">
            <v>Ajustari financiare - Cheltuieli</v>
          </cell>
          <cell r="C50">
            <v>6</v>
          </cell>
        </row>
        <row r="51">
          <cell r="A51">
            <v>48</v>
          </cell>
          <cell r="B51" t="str">
            <v>Ajustari financiare - Venituri</v>
          </cell>
          <cell r="C51">
            <v>7</v>
          </cell>
        </row>
        <row r="52">
          <cell r="A52">
            <v>49</v>
          </cell>
          <cell r="B52" t="str">
            <v>Cheltuieli privind dobânzile</v>
          </cell>
          <cell r="C52">
            <v>6</v>
          </cell>
        </row>
        <row r="53">
          <cell r="A53">
            <v>50</v>
          </cell>
          <cell r="B53" t="str">
            <v xml:space="preserve"> - din care, în cadrul grupului</v>
          </cell>
          <cell r="C53">
            <v>6</v>
          </cell>
        </row>
        <row r="54">
          <cell r="A54">
            <v>51</v>
          </cell>
          <cell r="B54" t="str">
            <v>Alte cheltuieli financiare</v>
          </cell>
          <cell r="C54">
            <v>6</v>
          </cell>
        </row>
        <row r="55">
          <cell r="A55">
            <v>52</v>
          </cell>
          <cell r="B55" t="str">
            <v xml:space="preserve"> CHELTUIELI FINANCIARE - TOTAL
(rd. 46+49+51)                         </v>
          </cell>
        </row>
        <row r="56">
          <cell r="A56" t="str">
            <v>xx</v>
          </cell>
          <cell r="B56" t="str">
            <v xml:space="preserve"> REZULTATUL FINANCIAR:</v>
          </cell>
        </row>
        <row r="57">
          <cell r="A57">
            <v>53</v>
          </cell>
          <cell r="B57" t="str">
            <v xml:space="preserve">- Profit (rd. 45-52)                               </v>
          </cell>
        </row>
        <row r="58">
          <cell r="A58">
            <v>54</v>
          </cell>
          <cell r="B58" t="str">
            <v xml:space="preserve">- Pierdere (rd. 52-45)                             </v>
          </cell>
        </row>
        <row r="59">
          <cell r="A59" t="str">
            <v>xx</v>
          </cell>
          <cell r="B59" t="str">
            <v>REZULTATUL CURENT:</v>
          </cell>
        </row>
        <row r="60">
          <cell r="A60">
            <v>55</v>
          </cell>
          <cell r="B60" t="str">
            <v xml:space="preserve">- Profit (rd. 12+45-35-52)                               </v>
          </cell>
        </row>
        <row r="61">
          <cell r="A61">
            <v>56</v>
          </cell>
          <cell r="B61" t="str">
            <v xml:space="preserve">- Pierdere (rd. 35+52-12-45)                             </v>
          </cell>
        </row>
        <row r="62">
          <cell r="A62">
            <v>57</v>
          </cell>
          <cell r="B62" t="str">
            <v>Venituri extraordinare</v>
          </cell>
          <cell r="C62">
            <v>7</v>
          </cell>
        </row>
        <row r="63">
          <cell r="A63">
            <v>58</v>
          </cell>
          <cell r="B63" t="str">
            <v>Cheltuieli extraordinare</v>
          </cell>
          <cell r="C63">
            <v>6</v>
          </cell>
        </row>
        <row r="64">
          <cell r="A64" t="str">
            <v>xx</v>
          </cell>
          <cell r="B64" t="str">
            <v>REZULTATUL EXTRAORDINAR:</v>
          </cell>
        </row>
        <row r="65">
          <cell r="A65">
            <v>59</v>
          </cell>
          <cell r="B65" t="str">
            <v xml:space="preserve">- Profit (rd. 57-58)                               </v>
          </cell>
        </row>
        <row r="66">
          <cell r="A66">
            <v>60</v>
          </cell>
          <cell r="B66" t="str">
            <v xml:space="preserve">- Pierdere (rd. 58-57)                             </v>
          </cell>
        </row>
        <row r="67">
          <cell r="A67">
            <v>61</v>
          </cell>
          <cell r="B67" t="str">
            <v xml:space="preserve"> VENITURI TOTALE (rd. 12+45+57)                          </v>
          </cell>
        </row>
        <row r="68">
          <cell r="A68">
            <v>62</v>
          </cell>
          <cell r="B68" t="str">
            <v xml:space="preserve"> CHELTUIELI TOTALE (rd. 35+52+58)                        </v>
          </cell>
        </row>
        <row r="69">
          <cell r="A69" t="str">
            <v>xx</v>
          </cell>
          <cell r="B69" t="str">
            <v xml:space="preserve"> REZULTATUL BRUT:</v>
          </cell>
        </row>
        <row r="70">
          <cell r="A70">
            <v>63</v>
          </cell>
          <cell r="B70" t="str">
            <v xml:space="preserve">- Profit (rd. 61-62)                               </v>
          </cell>
        </row>
        <row r="71">
          <cell r="A71">
            <v>64</v>
          </cell>
          <cell r="B71" t="str">
            <v xml:space="preserve">- Pierdere (rd. 62-61)                             </v>
          </cell>
        </row>
        <row r="72">
          <cell r="A72">
            <v>65</v>
          </cell>
          <cell r="B72" t="str">
            <v>Impozitul pe profit</v>
          </cell>
        </row>
        <row r="73">
          <cell r="A73">
            <v>66</v>
          </cell>
          <cell r="B73" t="str">
            <v>Alte cheltuieli cu impozite</v>
          </cell>
          <cell r="C73">
            <v>6</v>
          </cell>
        </row>
        <row r="74">
          <cell r="A74" t="str">
            <v>xx</v>
          </cell>
          <cell r="B74" t="str">
            <v>REZULTATUL NET AL EXERCIŢIULUI FINANCIAR:</v>
          </cell>
        </row>
        <row r="75">
          <cell r="A75">
            <v>67</v>
          </cell>
          <cell r="B75" t="str">
            <v xml:space="preserve">- Profit                                           </v>
          </cell>
        </row>
        <row r="76">
          <cell r="A76">
            <v>68</v>
          </cell>
          <cell r="B76" t="str">
            <v xml:space="preserve">- Pierdere                                         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1"/>
      <sheetName val="10 2"/>
      <sheetName val="10 3"/>
      <sheetName val="10 4"/>
      <sheetName val="10 5"/>
      <sheetName val="10 6"/>
      <sheetName val="10 7"/>
      <sheetName val="10 8"/>
      <sheetName val="10 9"/>
      <sheetName val="10 10"/>
      <sheetName val="10 11"/>
      <sheetName val="10 12"/>
      <sheetName val="11 1"/>
      <sheetName val="11 2"/>
      <sheetName val="11 3"/>
      <sheetName val="11 4"/>
      <sheetName val="11 5"/>
      <sheetName val="11 6"/>
      <sheetName val="11 7"/>
      <sheetName val="11 8"/>
      <sheetName val="11 9"/>
      <sheetName val="11 10"/>
      <sheetName val="11 11"/>
      <sheetName val="11 12"/>
      <sheetName val="12 1"/>
      <sheetName val="12 2"/>
      <sheetName val="12 3"/>
      <sheetName val="12 4"/>
      <sheetName val="12 5"/>
      <sheetName val="12 6"/>
      <sheetName val="12 7"/>
      <sheetName val="12 8"/>
      <sheetName val="12 9"/>
      <sheetName val="12 10"/>
      <sheetName val="12 11"/>
      <sheetName val="12 12"/>
      <sheetName val="13 1"/>
      <sheetName val="13 2"/>
      <sheetName val="13 3"/>
      <sheetName val="13 4"/>
      <sheetName val="13 5"/>
      <sheetName val="13 6"/>
      <sheetName val="13 7"/>
      <sheetName val="13 8"/>
      <sheetName val="13 9"/>
      <sheetName val="13 10"/>
      <sheetName val="13 11"/>
      <sheetName val="13 12"/>
      <sheetName val="14 1"/>
      <sheetName val="14 2"/>
      <sheetName val="14 3"/>
      <sheetName val="14 4"/>
      <sheetName val="14 5"/>
      <sheetName val="14 6"/>
      <sheetName val="14 7"/>
      <sheetName val="14 8"/>
      <sheetName val="14 9"/>
      <sheetName val="CONT"/>
      <sheetName val="Profit"/>
      <sheetName val="121"/>
      <sheetName val="INDICATORI"/>
      <sheetName val="IND comb"/>
      <sheetName val="CPP"/>
      <sheetName val="Bil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">
          <cell r="B1" t="str">
            <v>AN</v>
          </cell>
        </row>
      </sheetData>
      <sheetData sheetId="61" refreshError="1"/>
      <sheetData sheetId="62">
        <row r="2">
          <cell r="A2" t="str">
            <v>COD</v>
          </cell>
        </row>
        <row r="40">
          <cell r="E40">
            <v>495431324.84000015</v>
          </cell>
        </row>
      </sheetData>
      <sheetData sheetId="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1"/>
      <sheetName val="10 2"/>
      <sheetName val="10 3"/>
      <sheetName val="10 4"/>
      <sheetName val="10 5"/>
      <sheetName val="10 6"/>
      <sheetName val="10 7"/>
      <sheetName val="10 8"/>
      <sheetName val="10 9"/>
      <sheetName val="10 10"/>
      <sheetName val="10 11"/>
      <sheetName val="10 12"/>
      <sheetName val="11 1"/>
      <sheetName val="11 2"/>
      <sheetName val="11 3"/>
      <sheetName val="11 4"/>
      <sheetName val="11 5"/>
      <sheetName val="11 6"/>
      <sheetName val="11 7"/>
      <sheetName val="11 8"/>
      <sheetName val="11 9"/>
      <sheetName val="11 10"/>
      <sheetName val="11 11"/>
      <sheetName val="11 12"/>
      <sheetName val="12 1"/>
      <sheetName val="12 2"/>
      <sheetName val="12 3"/>
      <sheetName val="12 4"/>
      <sheetName val="12 5"/>
      <sheetName val="12 6"/>
      <sheetName val="12 7"/>
      <sheetName val="12 8"/>
      <sheetName val="12 9"/>
      <sheetName val="12 10"/>
      <sheetName val="12 11"/>
      <sheetName val="12 12"/>
      <sheetName val="13 1"/>
      <sheetName val="13 2"/>
      <sheetName val="13 3"/>
      <sheetName val="13 4"/>
      <sheetName val="13 5"/>
      <sheetName val="13 6"/>
      <sheetName val="13 7"/>
      <sheetName val="13 8"/>
      <sheetName val="13 9"/>
      <sheetName val="13 10"/>
      <sheetName val="13 11"/>
      <sheetName val="13 12"/>
      <sheetName val="14 1"/>
      <sheetName val="14 2"/>
      <sheetName val="14 3"/>
      <sheetName val="14 4"/>
      <sheetName val="14 5"/>
      <sheetName val="14 6"/>
      <sheetName val="14 7"/>
      <sheetName val="14 8"/>
      <sheetName val="14 9"/>
      <sheetName val="14 10"/>
      <sheetName val="14 11"/>
      <sheetName val="14 12"/>
      <sheetName val="CONT"/>
      <sheetName val="Profit"/>
      <sheetName val="121"/>
      <sheetName val="IND_RULAJ"/>
      <sheetName val="IND_SOLD"/>
      <sheetName val="IND comb"/>
      <sheetName val="CPP"/>
      <sheetName val="BILANT F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0">
          <cell r="D40">
            <v>1016072250.4599998</v>
          </cell>
          <cell r="E40">
            <v>1227641850.5899997</v>
          </cell>
        </row>
      </sheetData>
      <sheetData sheetId="6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  <sheetName val="Consum estimat"/>
      <sheetName val="CPP"/>
    </sheetNames>
    <sheetDataSet>
      <sheetData sheetId="0" refreshError="1">
        <row r="3">
          <cell r="B3">
            <v>37257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"/>
      <sheetName val="An2"/>
      <sheetName val="An3"/>
      <sheetName val="An4 (2)"/>
      <sheetName val="An4"/>
      <sheetName val="An5"/>
      <sheetName val="An6"/>
      <sheetName val="An7"/>
      <sheetName val="An8"/>
      <sheetName val="An9"/>
      <sheetName val="corel"/>
      <sheetName val="Sheet1"/>
      <sheetName val="Sheet3"/>
      <sheetName val="propSH2015"/>
      <sheetName val="Calcule"/>
      <sheetName val="RU"/>
      <sheetName val="alte ch terti"/>
      <sheetName val="mandat"/>
      <sheetName val="Detalii BVC"/>
      <sheetName val="Trading"/>
      <sheetName val="BL15"/>
      <sheetName val="centralizANRE"/>
      <sheetName val="ANRE2014"/>
      <sheetName val="ANRE2015"/>
      <sheetName val="balR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cost unitar"/>
      <sheetName val="bilant previzionat"/>
      <sheetName val="bilant previzionat (2)"/>
      <sheetName val="CF INDIRECT"/>
      <sheetName val="Bilant sintetic"/>
      <sheetName val="SIMULARE COSTURI"/>
      <sheetName val="cheltuieli nedeductibile"/>
      <sheetName val="CASH-FLOW"/>
      <sheetName val="cash-flow indirect"/>
      <sheetName val="Sheet2"/>
    </sheetNames>
    <sheetDataSet>
      <sheetData sheetId="0">
        <row r="67">
          <cell r="H67">
            <v>100604.988</v>
          </cell>
        </row>
      </sheetData>
      <sheetData sheetId="1">
        <row r="41">
          <cell r="I41">
            <v>2340680.9051299999</v>
          </cell>
        </row>
      </sheetData>
      <sheetData sheetId="2"/>
      <sheetData sheetId="3">
        <row r="11">
          <cell r="G11">
            <v>2852813.0418876209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2012</v>
          </cell>
        </row>
        <row r="2">
          <cell r="AC2" t="str">
            <v xml:space="preserve">Valoare
moneda </v>
          </cell>
        </row>
        <row r="3">
          <cell r="AC3">
            <v>0</v>
          </cell>
        </row>
        <row r="4">
          <cell r="AC4">
            <v>0</v>
          </cell>
        </row>
        <row r="6">
          <cell r="AC6">
            <v>248269421</v>
          </cell>
        </row>
        <row r="7">
          <cell r="AC7">
            <v>0</v>
          </cell>
        </row>
        <row r="8">
          <cell r="AC8">
            <v>0</v>
          </cell>
        </row>
        <row r="9">
          <cell r="AC9">
            <v>0</v>
          </cell>
        </row>
        <row r="10">
          <cell r="AC10">
            <v>0</v>
          </cell>
        </row>
        <row r="11">
          <cell r="AC11">
            <v>0</v>
          </cell>
        </row>
        <row r="15">
          <cell r="AC15">
            <v>0</v>
          </cell>
        </row>
        <row r="17">
          <cell r="AC17">
            <v>0</v>
          </cell>
        </row>
        <row r="18">
          <cell r="AC18">
            <v>0</v>
          </cell>
        </row>
        <row r="23">
          <cell r="AC23">
            <v>1736435</v>
          </cell>
        </row>
        <row r="26">
          <cell r="AC26">
            <v>496746375</v>
          </cell>
        </row>
        <row r="27">
          <cell r="AC27">
            <v>676555760</v>
          </cell>
        </row>
        <row r="28">
          <cell r="AC28">
            <v>516000000</v>
          </cell>
        </row>
        <row r="29">
          <cell r="AC29">
            <v>152000000</v>
          </cell>
        </row>
        <row r="30">
          <cell r="AC30">
            <v>8555760</v>
          </cell>
        </row>
        <row r="31">
          <cell r="AC31">
            <v>442170490</v>
          </cell>
        </row>
        <row r="33">
          <cell r="AC33">
            <v>432133061.04000002</v>
          </cell>
        </row>
        <row r="35">
          <cell r="AC35">
            <v>237720000</v>
          </cell>
        </row>
        <row r="45">
          <cell r="AC45">
            <v>113256000</v>
          </cell>
        </row>
        <row r="47">
          <cell r="AC47">
            <v>1152000</v>
          </cell>
        </row>
        <row r="48">
          <cell r="AC48">
            <v>3666000</v>
          </cell>
        </row>
        <row r="49">
          <cell r="AC49">
            <v>2822000</v>
          </cell>
        </row>
        <row r="50">
          <cell r="AC50">
            <v>0</v>
          </cell>
        </row>
        <row r="51">
          <cell r="AC51">
            <v>36000000</v>
          </cell>
        </row>
        <row r="52">
          <cell r="AC52">
            <v>0</v>
          </cell>
        </row>
        <row r="53">
          <cell r="AC53">
            <v>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0</v>
          </cell>
        </row>
        <row r="57">
          <cell r="AC57">
            <v>6942000</v>
          </cell>
        </row>
        <row r="59">
          <cell r="AC59">
            <v>2777000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1900000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70">
          <cell r="AC70">
            <v>0</v>
          </cell>
        </row>
        <row r="72">
          <cell r="AC72">
            <v>0</v>
          </cell>
        </row>
        <row r="73">
          <cell r="AC73">
            <v>1152000</v>
          </cell>
        </row>
        <row r="74">
          <cell r="AC74">
            <v>138000</v>
          </cell>
        </row>
        <row r="75">
          <cell r="AC75">
            <v>1173000</v>
          </cell>
        </row>
        <row r="76">
          <cell r="AC76">
            <v>113000</v>
          </cell>
        </row>
        <row r="77">
          <cell r="AC77">
            <v>2481000</v>
          </cell>
        </row>
        <row r="78">
          <cell r="AC78">
            <v>210000</v>
          </cell>
        </row>
        <row r="79">
          <cell r="AC79">
            <v>625000</v>
          </cell>
        </row>
        <row r="80">
          <cell r="AC80">
            <v>559000</v>
          </cell>
        </row>
        <row r="82">
          <cell r="AC82">
            <v>0</v>
          </cell>
        </row>
        <row r="83">
          <cell r="AC83">
            <v>1184000</v>
          </cell>
        </row>
        <row r="84">
          <cell r="AC84">
            <v>528000</v>
          </cell>
        </row>
        <row r="85">
          <cell r="AC85">
            <v>163000</v>
          </cell>
        </row>
        <row r="87">
          <cell r="AC87">
            <v>334000</v>
          </cell>
        </row>
        <row r="88">
          <cell r="AC88">
            <v>142000</v>
          </cell>
        </row>
        <row r="89">
          <cell r="AC89">
            <v>0</v>
          </cell>
        </row>
        <row r="90">
          <cell r="AC90">
            <v>0</v>
          </cell>
        </row>
        <row r="91">
          <cell r="AC91">
            <v>1025000</v>
          </cell>
        </row>
        <row r="92">
          <cell r="AC92">
            <v>394000</v>
          </cell>
        </row>
        <row r="93">
          <cell r="AC93">
            <v>0</v>
          </cell>
        </row>
        <row r="94">
          <cell r="AC94">
            <v>2155000</v>
          </cell>
        </row>
        <row r="95">
          <cell r="AC95">
            <v>0</v>
          </cell>
        </row>
        <row r="96">
          <cell r="AC96">
            <v>29000</v>
          </cell>
        </row>
        <row r="97">
          <cell r="AC97">
            <v>0</v>
          </cell>
        </row>
        <row r="98">
          <cell r="AC98">
            <v>20000000</v>
          </cell>
        </row>
        <row r="99">
          <cell r="AC99">
            <v>2668000</v>
          </cell>
        </row>
        <row r="100">
          <cell r="AC100">
            <v>1092000</v>
          </cell>
        </row>
        <row r="101">
          <cell r="AC101">
            <v>278075593</v>
          </cell>
        </row>
        <row r="102">
          <cell r="AC102">
            <v>346000</v>
          </cell>
        </row>
        <row r="103">
          <cell r="AC103">
            <v>257000</v>
          </cell>
        </row>
        <row r="104">
          <cell r="AC104">
            <v>0</v>
          </cell>
        </row>
        <row r="105">
          <cell r="AC105">
            <v>1023000</v>
          </cell>
        </row>
        <row r="110">
          <cell r="AC110">
            <v>1396000</v>
          </cell>
        </row>
        <row r="111">
          <cell r="AC111">
            <v>0</v>
          </cell>
        </row>
        <row r="112">
          <cell r="AC112">
            <v>0</v>
          </cell>
        </row>
        <row r="114">
          <cell r="AC114">
            <v>0</v>
          </cell>
        </row>
        <row r="115">
          <cell r="AC115">
            <v>0</v>
          </cell>
        </row>
        <row r="116">
          <cell r="AC116">
            <v>0</v>
          </cell>
        </row>
        <row r="117">
          <cell r="AC117">
            <v>0</v>
          </cell>
        </row>
        <row r="118">
          <cell r="AC118">
            <v>0</v>
          </cell>
        </row>
        <row r="119">
          <cell r="AC119">
            <v>150000000</v>
          </cell>
        </row>
        <row r="120">
          <cell r="AC120">
            <v>0</v>
          </cell>
        </row>
        <row r="124">
          <cell r="AC124">
            <v>2891000</v>
          </cell>
        </row>
        <row r="125">
          <cell r="AC125">
            <v>0</v>
          </cell>
        </row>
        <row r="126">
          <cell r="AC126">
            <v>0</v>
          </cell>
        </row>
        <row r="128">
          <cell r="AC128">
            <v>9000</v>
          </cell>
        </row>
        <row r="129">
          <cell r="AC129">
            <v>568000</v>
          </cell>
        </row>
        <row r="131">
          <cell r="AC131">
            <v>119000</v>
          </cell>
        </row>
        <row r="132">
          <cell r="AC132">
            <v>0</v>
          </cell>
        </row>
        <row r="133">
          <cell r="AC133">
            <v>0</v>
          </cell>
        </row>
        <row r="134">
          <cell r="AC134">
            <v>1200000</v>
          </cell>
        </row>
        <row r="136">
          <cell r="AC136">
            <v>0</v>
          </cell>
        </row>
        <row r="137">
          <cell r="AC137">
            <v>0</v>
          </cell>
        </row>
        <row r="138">
          <cell r="AC138">
            <v>1038000</v>
          </cell>
        </row>
        <row r="139">
          <cell r="AC139">
            <v>100000</v>
          </cell>
        </row>
        <row r="140">
          <cell r="AC140">
            <v>0</v>
          </cell>
        </row>
        <row r="141">
          <cell r="AC141">
            <v>2546000</v>
          </cell>
        </row>
        <row r="142">
          <cell r="AC142">
            <v>5000000</v>
          </cell>
        </row>
        <row r="143">
          <cell r="AC143">
            <v>5000000</v>
          </cell>
        </row>
        <row r="145">
          <cell r="AC145">
            <v>3000000</v>
          </cell>
        </row>
        <row r="153">
          <cell r="AC153">
            <v>385000</v>
          </cell>
        </row>
        <row r="154">
          <cell r="AC154">
            <v>0</v>
          </cell>
        </row>
        <row r="155">
          <cell r="AC155">
            <v>9859418.0039999988</v>
          </cell>
        </row>
        <row r="156">
          <cell r="AC156">
            <v>1083000</v>
          </cell>
        </row>
        <row r="157">
          <cell r="AC157">
            <v>70000</v>
          </cell>
        </row>
        <row r="158">
          <cell r="AC158">
            <v>5103050.0999999996</v>
          </cell>
        </row>
        <row r="159">
          <cell r="AC159">
            <v>1421000</v>
          </cell>
        </row>
        <row r="160">
          <cell r="AC160">
            <v>0</v>
          </cell>
        </row>
        <row r="161">
          <cell r="AC161">
            <v>329000</v>
          </cell>
        </row>
        <row r="162">
          <cell r="AC162">
            <v>271000</v>
          </cell>
        </row>
        <row r="163">
          <cell r="AC163">
            <v>2790000</v>
          </cell>
        </row>
        <row r="164">
          <cell r="AC164">
            <v>534000</v>
          </cell>
        </row>
        <row r="165">
          <cell r="AC165">
            <v>22958000</v>
          </cell>
        </row>
        <row r="166">
          <cell r="AC166">
            <v>25000</v>
          </cell>
        </row>
        <row r="167">
          <cell r="AC167">
            <v>1433000</v>
          </cell>
        </row>
        <row r="168">
          <cell r="AC168">
            <v>2756000</v>
          </cell>
        </row>
        <row r="169">
          <cell r="AC169">
            <v>454000</v>
          </cell>
        </row>
        <row r="170">
          <cell r="AC170">
            <v>51000</v>
          </cell>
        </row>
        <row r="171">
          <cell r="AC171">
            <v>0</v>
          </cell>
        </row>
        <row r="172">
          <cell r="AC172">
            <v>1063000</v>
          </cell>
        </row>
        <row r="173">
          <cell r="AC173">
            <v>998000</v>
          </cell>
        </row>
        <row r="174">
          <cell r="AC174">
            <v>6296000</v>
          </cell>
        </row>
        <row r="175">
          <cell r="AC175">
            <v>0</v>
          </cell>
        </row>
        <row r="177">
          <cell r="AC177">
            <v>3970000</v>
          </cell>
        </row>
        <row r="178">
          <cell r="AC178">
            <v>555000</v>
          </cell>
        </row>
        <row r="179">
          <cell r="AC179">
            <v>114831000</v>
          </cell>
        </row>
        <row r="180">
          <cell r="AC180">
            <v>0</v>
          </cell>
        </row>
        <row r="181">
          <cell r="AC181">
            <v>0</v>
          </cell>
        </row>
        <row r="182">
          <cell r="AC182">
            <v>0</v>
          </cell>
        </row>
        <row r="183">
          <cell r="AC183">
            <v>835000</v>
          </cell>
        </row>
        <row r="192">
          <cell r="AC192">
            <v>2991000</v>
          </cell>
        </row>
        <row r="193">
          <cell r="AC193">
            <v>316000</v>
          </cell>
        </row>
        <row r="194">
          <cell r="AC194">
            <v>190000</v>
          </cell>
        </row>
        <row r="195">
          <cell r="AC195">
            <v>0</v>
          </cell>
        </row>
        <row r="196">
          <cell r="AC196">
            <v>132000</v>
          </cell>
        </row>
        <row r="197">
          <cell r="AC197">
            <v>0</v>
          </cell>
        </row>
        <row r="198">
          <cell r="AC198">
            <v>134000</v>
          </cell>
        </row>
        <row r="199">
          <cell r="AC199">
            <v>72000</v>
          </cell>
        </row>
        <row r="200">
          <cell r="AC200">
            <v>216000</v>
          </cell>
        </row>
        <row r="201">
          <cell r="AC201">
            <v>3450000</v>
          </cell>
        </row>
        <row r="202">
          <cell r="AC202">
            <v>600000</v>
          </cell>
        </row>
        <row r="203">
          <cell r="AC203">
            <v>173000</v>
          </cell>
        </row>
        <row r="204">
          <cell r="AC204">
            <v>0</v>
          </cell>
        </row>
        <row r="205">
          <cell r="AC205">
            <v>0</v>
          </cell>
        </row>
        <row r="209">
          <cell r="AC209">
            <v>230993032.12298372</v>
          </cell>
        </row>
        <row r="210">
          <cell r="AC210">
            <v>14686919.417238235</v>
          </cell>
        </row>
        <row r="211">
          <cell r="AC211">
            <v>0</v>
          </cell>
        </row>
        <row r="212">
          <cell r="AC212">
            <v>0</v>
          </cell>
        </row>
        <row r="213">
          <cell r="AC213">
            <v>0</v>
          </cell>
        </row>
        <row r="214">
          <cell r="AC214">
            <v>9791279.2880032863</v>
          </cell>
        </row>
        <row r="215">
          <cell r="AC215">
            <v>2937384.077540969</v>
          </cell>
        </row>
        <row r="216">
          <cell r="AC216">
            <v>9791279.2880032863</v>
          </cell>
        </row>
        <row r="217">
          <cell r="AC217">
            <v>0</v>
          </cell>
        </row>
        <row r="218">
          <cell r="AC218">
            <v>3500</v>
          </cell>
        </row>
        <row r="225">
          <cell r="AC225">
            <v>0</v>
          </cell>
        </row>
        <row r="226">
          <cell r="AC226">
            <v>4895640.1292349482</v>
          </cell>
        </row>
        <row r="228">
          <cell r="AC228">
            <v>61077781.677399181</v>
          </cell>
        </row>
        <row r="229">
          <cell r="AC229">
            <v>1174572.7245653688</v>
          </cell>
        </row>
        <row r="230">
          <cell r="AC230">
            <v>0</v>
          </cell>
        </row>
        <row r="231">
          <cell r="AC231">
            <v>0</v>
          </cell>
        </row>
        <row r="232">
          <cell r="AC232">
            <v>1468215.9057067111</v>
          </cell>
        </row>
        <row r="233">
          <cell r="AC233">
            <v>734107.95285335556</v>
          </cell>
        </row>
        <row r="234">
          <cell r="AC234">
            <v>0</v>
          </cell>
        </row>
        <row r="235">
          <cell r="AC235">
            <v>0</v>
          </cell>
        </row>
        <row r="236">
          <cell r="AC236">
            <v>15269445.419349795</v>
          </cell>
        </row>
        <row r="237">
          <cell r="AC237">
            <v>2495967.0397014092</v>
          </cell>
        </row>
        <row r="238">
          <cell r="AC238">
            <v>0</v>
          </cell>
        </row>
        <row r="239">
          <cell r="AC239">
            <v>0</v>
          </cell>
        </row>
        <row r="240">
          <cell r="AC240">
            <v>0</v>
          </cell>
        </row>
        <row r="241">
          <cell r="AC241">
            <v>7818000</v>
          </cell>
        </row>
        <row r="242">
          <cell r="AC242">
            <v>2056168.3690453728</v>
          </cell>
        </row>
        <row r="243">
          <cell r="AC243">
            <v>0</v>
          </cell>
        </row>
        <row r="244">
          <cell r="AC244">
            <v>97912.3173513933</v>
          </cell>
        </row>
        <row r="245">
          <cell r="AC245">
            <v>19582.075283634123</v>
          </cell>
        </row>
        <row r="246">
          <cell r="AC246">
            <v>83226.246121973381</v>
          </cell>
        </row>
        <row r="247">
          <cell r="AC247">
            <v>0</v>
          </cell>
        </row>
        <row r="248">
          <cell r="AC248">
            <v>0</v>
          </cell>
        </row>
        <row r="249">
          <cell r="AC249">
            <v>119453.76472332445</v>
          </cell>
        </row>
        <row r="250">
          <cell r="AC250">
            <v>313320.96827103669</v>
          </cell>
        </row>
        <row r="251">
          <cell r="AC251">
            <v>0</v>
          </cell>
        </row>
        <row r="252">
          <cell r="AC252">
            <v>0</v>
          </cell>
        </row>
        <row r="253">
          <cell r="AC253">
            <v>2937384.077540969</v>
          </cell>
        </row>
        <row r="254">
          <cell r="AC254">
            <v>0</v>
          </cell>
        </row>
        <row r="255">
          <cell r="AC255">
            <v>0</v>
          </cell>
        </row>
        <row r="256">
          <cell r="AC256">
            <v>0</v>
          </cell>
        </row>
        <row r="257">
          <cell r="AC257">
            <v>6658905</v>
          </cell>
        </row>
        <row r="258">
          <cell r="AC258">
            <v>807140</v>
          </cell>
        </row>
        <row r="259">
          <cell r="AC259">
            <v>400000</v>
          </cell>
        </row>
        <row r="273">
          <cell r="AC273">
            <v>40000</v>
          </cell>
        </row>
        <row r="274">
          <cell r="AC274">
            <v>0</v>
          </cell>
        </row>
        <row r="275">
          <cell r="AC275">
            <v>0</v>
          </cell>
        </row>
        <row r="276">
          <cell r="AC276">
            <v>0</v>
          </cell>
        </row>
        <row r="277">
          <cell r="AC277">
            <v>0</v>
          </cell>
        </row>
        <row r="278">
          <cell r="AC278">
            <v>0</v>
          </cell>
        </row>
        <row r="279">
          <cell r="AC279">
            <v>0</v>
          </cell>
        </row>
        <row r="280">
          <cell r="AC280">
            <v>0</v>
          </cell>
        </row>
        <row r="281">
          <cell r="AC281">
            <v>0</v>
          </cell>
        </row>
        <row r="282">
          <cell r="AC282">
            <v>200000</v>
          </cell>
        </row>
        <row r="283">
          <cell r="AC283">
            <v>0</v>
          </cell>
        </row>
        <row r="284">
          <cell r="AC284">
            <v>0</v>
          </cell>
        </row>
        <row r="285">
          <cell r="AC285">
            <v>0</v>
          </cell>
        </row>
        <row r="287">
          <cell r="AC287">
            <v>0</v>
          </cell>
        </row>
        <row r="288">
          <cell r="AC288">
            <v>0</v>
          </cell>
        </row>
        <row r="289">
          <cell r="AC289">
            <v>0</v>
          </cell>
        </row>
        <row r="291">
          <cell r="AC291">
            <v>0</v>
          </cell>
        </row>
        <row r="292">
          <cell r="AC292">
            <v>2683000</v>
          </cell>
        </row>
        <row r="293">
          <cell r="AC293">
            <v>0</v>
          </cell>
        </row>
        <row r="294">
          <cell r="AC294">
            <v>0</v>
          </cell>
        </row>
        <row r="295">
          <cell r="AC295">
            <v>163000</v>
          </cell>
        </row>
        <row r="297">
          <cell r="AC297">
            <v>0</v>
          </cell>
        </row>
        <row r="299">
          <cell r="AC299">
            <v>0</v>
          </cell>
        </row>
        <row r="301">
          <cell r="AC301">
            <v>0</v>
          </cell>
        </row>
        <row r="302">
          <cell r="AC302">
            <v>40194</v>
          </cell>
        </row>
        <row r="308">
          <cell r="AC308">
            <v>73129664.557703972</v>
          </cell>
        </row>
        <row r="309">
          <cell r="AC309">
            <v>96299053.238451049</v>
          </cell>
        </row>
        <row r="310">
          <cell r="AC310">
            <v>0</v>
          </cell>
        </row>
        <row r="311">
          <cell r="AC311">
            <v>0</v>
          </cell>
        </row>
        <row r="313">
          <cell r="AC313">
            <v>742253000</v>
          </cell>
        </row>
        <row r="314">
          <cell r="AC314">
            <v>184079000</v>
          </cell>
        </row>
        <row r="320">
          <cell r="AC320">
            <v>0</v>
          </cell>
        </row>
        <row r="321">
          <cell r="AC321">
            <v>0</v>
          </cell>
        </row>
        <row r="322">
          <cell r="AC322">
            <v>2590850</v>
          </cell>
        </row>
        <row r="323">
          <cell r="AC323">
            <v>7590138</v>
          </cell>
        </row>
        <row r="324">
          <cell r="AC324">
            <v>50000000</v>
          </cell>
        </row>
        <row r="325">
          <cell r="AC325">
            <v>0</v>
          </cell>
        </row>
        <row r="326">
          <cell r="AC326">
            <v>0</v>
          </cell>
        </row>
        <row r="328">
          <cell r="AC328">
            <v>0</v>
          </cell>
        </row>
        <row r="329">
          <cell r="AC329">
            <v>0</v>
          </cell>
        </row>
        <row r="331">
          <cell r="AC331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W1" t="str">
            <v>Trim I</v>
          </cell>
        </row>
      </sheetData>
      <sheetData sheetId="21"/>
      <sheetData sheetId="22"/>
      <sheetData sheetId="23"/>
      <sheetData sheetId="24"/>
      <sheetData sheetId="25"/>
      <sheetData sheetId="26">
        <row r="178">
          <cell r="K178">
            <v>63053.135999999999</v>
          </cell>
        </row>
      </sheetData>
      <sheetData sheetId="27"/>
      <sheetData sheetId="28">
        <row r="1">
          <cell r="A1" t="str">
            <v>Cheie</v>
          </cell>
        </row>
      </sheetData>
      <sheetData sheetId="29">
        <row r="1">
          <cell r="A1" t="str">
            <v>Rand CPP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"/>
      <sheetName val="An2"/>
      <sheetName val="An3"/>
      <sheetName val="An4 (2)"/>
      <sheetName val="An4"/>
      <sheetName val="An5"/>
      <sheetName val="An6"/>
      <sheetName val="An7"/>
      <sheetName val="An8"/>
      <sheetName val="An9"/>
      <sheetName val="corel"/>
      <sheetName val="Sheet1"/>
      <sheetName val="Sheet3"/>
      <sheetName val="propSH2015"/>
      <sheetName val="Calcule"/>
      <sheetName val="RU"/>
      <sheetName val="alte ch terti"/>
      <sheetName val="mandat"/>
      <sheetName val="Detalii BVC"/>
      <sheetName val="Trading"/>
      <sheetName val="BL15"/>
      <sheetName val="centralizANRE"/>
      <sheetName val="ANRE2014"/>
      <sheetName val="ANRE2015"/>
      <sheetName val="balR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cost unitar"/>
      <sheetName val="bilant previzionat"/>
      <sheetName val="bilant previzionat (2)"/>
      <sheetName val="CF INDIRECT"/>
      <sheetName val="Bilant sintetic"/>
      <sheetName val="SIMULARE COSTURI"/>
      <sheetName val="cheltuieli nedeductibile"/>
      <sheetName val="CASH-FLOW"/>
      <sheetName val="cash-flow indirect"/>
      <sheetName val="Sheet2"/>
    </sheetNames>
    <sheetDataSet>
      <sheetData sheetId="0">
        <row r="67">
          <cell r="H67">
            <v>100604.988</v>
          </cell>
        </row>
      </sheetData>
      <sheetData sheetId="1">
        <row r="41">
          <cell r="I41">
            <v>2340680.9051299999</v>
          </cell>
        </row>
      </sheetData>
      <sheetData sheetId="2"/>
      <sheetData sheetId="3">
        <row r="11">
          <cell r="G11">
            <v>2852813.0418876209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2012</v>
          </cell>
        </row>
        <row r="2">
          <cell r="AC2" t="str">
            <v xml:space="preserve">Valoare
moneda </v>
          </cell>
        </row>
        <row r="3">
          <cell r="AC3">
            <v>0</v>
          </cell>
        </row>
        <row r="4">
          <cell r="AC4">
            <v>0</v>
          </cell>
        </row>
        <row r="6">
          <cell r="AC6">
            <v>248269421</v>
          </cell>
        </row>
        <row r="7">
          <cell r="AC7">
            <v>0</v>
          </cell>
        </row>
        <row r="8">
          <cell r="AC8">
            <v>0</v>
          </cell>
        </row>
        <row r="9">
          <cell r="AC9">
            <v>0</v>
          </cell>
        </row>
        <row r="10">
          <cell r="AC10">
            <v>0</v>
          </cell>
        </row>
        <row r="11">
          <cell r="AC11">
            <v>0</v>
          </cell>
        </row>
        <row r="15">
          <cell r="AC15">
            <v>0</v>
          </cell>
        </row>
        <row r="17">
          <cell r="AC17">
            <v>0</v>
          </cell>
        </row>
        <row r="18">
          <cell r="AC18">
            <v>0</v>
          </cell>
        </row>
        <row r="23">
          <cell r="AC23">
            <v>1736435</v>
          </cell>
        </row>
        <row r="26">
          <cell r="AC26">
            <v>496746375</v>
          </cell>
        </row>
        <row r="27">
          <cell r="AC27">
            <v>676555760</v>
          </cell>
        </row>
        <row r="28">
          <cell r="AC28">
            <v>516000000</v>
          </cell>
        </row>
        <row r="29">
          <cell r="AC29">
            <v>152000000</v>
          </cell>
        </row>
        <row r="30">
          <cell r="AC30">
            <v>8555760</v>
          </cell>
        </row>
        <row r="31">
          <cell r="AC31">
            <v>442170490</v>
          </cell>
        </row>
        <row r="33">
          <cell r="AC33">
            <v>432133061.04000002</v>
          </cell>
        </row>
        <row r="35">
          <cell r="AC35">
            <v>237720000</v>
          </cell>
        </row>
        <row r="45">
          <cell r="AC45">
            <v>113256000</v>
          </cell>
        </row>
        <row r="47">
          <cell r="AC47">
            <v>1152000</v>
          </cell>
        </row>
        <row r="48">
          <cell r="AC48">
            <v>3666000</v>
          </cell>
        </row>
        <row r="49">
          <cell r="AC49">
            <v>2822000</v>
          </cell>
        </row>
        <row r="50">
          <cell r="AC50">
            <v>0</v>
          </cell>
        </row>
        <row r="51">
          <cell r="AC51">
            <v>36000000</v>
          </cell>
        </row>
        <row r="52">
          <cell r="AC52">
            <v>0</v>
          </cell>
        </row>
        <row r="53">
          <cell r="AC53">
            <v>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0</v>
          </cell>
        </row>
        <row r="57">
          <cell r="AC57">
            <v>6942000</v>
          </cell>
        </row>
        <row r="59">
          <cell r="AC59">
            <v>2777000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1900000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70">
          <cell r="AC70">
            <v>0</v>
          </cell>
        </row>
        <row r="72">
          <cell r="AC72">
            <v>0</v>
          </cell>
        </row>
        <row r="73">
          <cell r="AC73">
            <v>1152000</v>
          </cell>
        </row>
        <row r="74">
          <cell r="AC74">
            <v>138000</v>
          </cell>
        </row>
        <row r="75">
          <cell r="AC75">
            <v>1173000</v>
          </cell>
        </row>
        <row r="76">
          <cell r="AC76">
            <v>113000</v>
          </cell>
        </row>
        <row r="77">
          <cell r="AC77">
            <v>2481000</v>
          </cell>
        </row>
        <row r="78">
          <cell r="AC78">
            <v>210000</v>
          </cell>
        </row>
        <row r="79">
          <cell r="AC79">
            <v>625000</v>
          </cell>
        </row>
        <row r="80">
          <cell r="AC80">
            <v>559000</v>
          </cell>
        </row>
        <row r="82">
          <cell r="AC82">
            <v>0</v>
          </cell>
        </row>
        <row r="83">
          <cell r="AC83">
            <v>1184000</v>
          </cell>
        </row>
        <row r="84">
          <cell r="AC84">
            <v>528000</v>
          </cell>
        </row>
        <row r="85">
          <cell r="AC85">
            <v>163000</v>
          </cell>
        </row>
        <row r="87">
          <cell r="AC87">
            <v>334000</v>
          </cell>
        </row>
        <row r="88">
          <cell r="AC88">
            <v>142000</v>
          </cell>
        </row>
        <row r="89">
          <cell r="AC89">
            <v>0</v>
          </cell>
        </row>
        <row r="90">
          <cell r="AC90">
            <v>0</v>
          </cell>
        </row>
        <row r="91">
          <cell r="AC91">
            <v>1025000</v>
          </cell>
        </row>
        <row r="92">
          <cell r="AC92">
            <v>394000</v>
          </cell>
        </row>
        <row r="93">
          <cell r="AC93">
            <v>0</v>
          </cell>
        </row>
        <row r="94">
          <cell r="AC94">
            <v>2155000</v>
          </cell>
        </row>
        <row r="95">
          <cell r="AC95">
            <v>0</v>
          </cell>
        </row>
        <row r="96">
          <cell r="AC96">
            <v>29000</v>
          </cell>
        </row>
        <row r="97">
          <cell r="AC97">
            <v>0</v>
          </cell>
        </row>
        <row r="98">
          <cell r="AC98">
            <v>20000000</v>
          </cell>
        </row>
        <row r="99">
          <cell r="AC99">
            <v>2668000</v>
          </cell>
        </row>
        <row r="100">
          <cell r="AC100">
            <v>1092000</v>
          </cell>
        </row>
        <row r="101">
          <cell r="AC101">
            <v>278075593</v>
          </cell>
        </row>
        <row r="102">
          <cell r="AC102">
            <v>346000</v>
          </cell>
        </row>
        <row r="103">
          <cell r="AC103">
            <v>257000</v>
          </cell>
        </row>
        <row r="104">
          <cell r="AC104">
            <v>0</v>
          </cell>
        </row>
        <row r="105">
          <cell r="AC105">
            <v>1023000</v>
          </cell>
        </row>
        <row r="110">
          <cell r="AC110">
            <v>1396000</v>
          </cell>
        </row>
        <row r="111">
          <cell r="AC111">
            <v>0</v>
          </cell>
        </row>
        <row r="112">
          <cell r="AC112">
            <v>0</v>
          </cell>
        </row>
        <row r="114">
          <cell r="AC114">
            <v>0</v>
          </cell>
        </row>
        <row r="115">
          <cell r="AC115">
            <v>0</v>
          </cell>
        </row>
        <row r="116">
          <cell r="AC116">
            <v>0</v>
          </cell>
        </row>
        <row r="117">
          <cell r="AC117">
            <v>0</v>
          </cell>
        </row>
        <row r="118">
          <cell r="AC118">
            <v>0</v>
          </cell>
        </row>
        <row r="119">
          <cell r="AC119">
            <v>150000000</v>
          </cell>
        </row>
        <row r="120">
          <cell r="AC120">
            <v>0</v>
          </cell>
        </row>
        <row r="124">
          <cell r="AC124">
            <v>2891000</v>
          </cell>
        </row>
        <row r="125">
          <cell r="AC125">
            <v>0</v>
          </cell>
        </row>
        <row r="126">
          <cell r="AC126">
            <v>0</v>
          </cell>
        </row>
        <row r="128">
          <cell r="AC128">
            <v>9000</v>
          </cell>
        </row>
        <row r="129">
          <cell r="AC129">
            <v>568000</v>
          </cell>
        </row>
        <row r="131">
          <cell r="AC131">
            <v>119000</v>
          </cell>
        </row>
        <row r="132">
          <cell r="AC132">
            <v>0</v>
          </cell>
        </row>
        <row r="133">
          <cell r="AC133">
            <v>0</v>
          </cell>
        </row>
        <row r="134">
          <cell r="AC134">
            <v>1200000</v>
          </cell>
        </row>
        <row r="136">
          <cell r="AC136">
            <v>0</v>
          </cell>
        </row>
        <row r="137">
          <cell r="AC137">
            <v>0</v>
          </cell>
        </row>
        <row r="138">
          <cell r="AC138">
            <v>1038000</v>
          </cell>
        </row>
        <row r="139">
          <cell r="AC139">
            <v>100000</v>
          </cell>
        </row>
        <row r="140">
          <cell r="AC140">
            <v>0</v>
          </cell>
        </row>
        <row r="141">
          <cell r="AC141">
            <v>2546000</v>
          </cell>
        </row>
        <row r="142">
          <cell r="AC142">
            <v>5000000</v>
          </cell>
        </row>
        <row r="143">
          <cell r="AC143">
            <v>5000000</v>
          </cell>
        </row>
        <row r="145">
          <cell r="AC145">
            <v>3000000</v>
          </cell>
        </row>
        <row r="153">
          <cell r="AC153">
            <v>385000</v>
          </cell>
        </row>
        <row r="154">
          <cell r="AC154">
            <v>0</v>
          </cell>
        </row>
        <row r="155">
          <cell r="AC155">
            <v>9859418.0039999988</v>
          </cell>
        </row>
        <row r="156">
          <cell r="AC156">
            <v>1083000</v>
          </cell>
        </row>
        <row r="157">
          <cell r="AC157">
            <v>70000</v>
          </cell>
        </row>
        <row r="158">
          <cell r="AC158">
            <v>5103050.0999999996</v>
          </cell>
        </row>
        <row r="159">
          <cell r="AC159">
            <v>1421000</v>
          </cell>
        </row>
        <row r="160">
          <cell r="AC160">
            <v>0</v>
          </cell>
        </row>
        <row r="161">
          <cell r="AC161">
            <v>329000</v>
          </cell>
        </row>
        <row r="162">
          <cell r="AC162">
            <v>271000</v>
          </cell>
        </row>
        <row r="163">
          <cell r="AC163">
            <v>2790000</v>
          </cell>
        </row>
        <row r="164">
          <cell r="AC164">
            <v>534000</v>
          </cell>
        </row>
        <row r="165">
          <cell r="AC165">
            <v>22958000</v>
          </cell>
        </row>
        <row r="166">
          <cell r="AC166">
            <v>25000</v>
          </cell>
        </row>
        <row r="167">
          <cell r="AC167">
            <v>1433000</v>
          </cell>
        </row>
        <row r="168">
          <cell r="AC168">
            <v>2756000</v>
          </cell>
        </row>
        <row r="169">
          <cell r="AC169">
            <v>454000</v>
          </cell>
        </row>
        <row r="170">
          <cell r="AC170">
            <v>51000</v>
          </cell>
        </row>
        <row r="171">
          <cell r="AC171">
            <v>0</v>
          </cell>
        </row>
        <row r="172">
          <cell r="AC172">
            <v>1063000</v>
          </cell>
        </row>
        <row r="173">
          <cell r="AC173">
            <v>998000</v>
          </cell>
        </row>
        <row r="174">
          <cell r="AC174">
            <v>6296000</v>
          </cell>
        </row>
        <row r="175">
          <cell r="AC175">
            <v>0</v>
          </cell>
        </row>
        <row r="177">
          <cell r="AC177">
            <v>3970000</v>
          </cell>
        </row>
        <row r="178">
          <cell r="AC178">
            <v>555000</v>
          </cell>
        </row>
        <row r="179">
          <cell r="AC179">
            <v>114831000</v>
          </cell>
        </row>
        <row r="180">
          <cell r="AC180">
            <v>0</v>
          </cell>
        </row>
        <row r="181">
          <cell r="AC181">
            <v>0</v>
          </cell>
        </row>
        <row r="182">
          <cell r="AC182">
            <v>0</v>
          </cell>
        </row>
        <row r="183">
          <cell r="AC183">
            <v>835000</v>
          </cell>
        </row>
        <row r="192">
          <cell r="AC192">
            <v>2991000</v>
          </cell>
        </row>
        <row r="193">
          <cell r="AC193">
            <v>316000</v>
          </cell>
        </row>
        <row r="194">
          <cell r="AC194">
            <v>190000</v>
          </cell>
        </row>
        <row r="195">
          <cell r="AC195">
            <v>0</v>
          </cell>
        </row>
        <row r="196">
          <cell r="AC196">
            <v>132000</v>
          </cell>
        </row>
        <row r="197">
          <cell r="AC197">
            <v>0</v>
          </cell>
        </row>
        <row r="198">
          <cell r="AC198">
            <v>134000</v>
          </cell>
        </row>
        <row r="199">
          <cell r="AC199">
            <v>72000</v>
          </cell>
        </row>
        <row r="200">
          <cell r="AC200">
            <v>216000</v>
          </cell>
        </row>
        <row r="201">
          <cell r="AC201">
            <v>3450000</v>
          </cell>
        </row>
        <row r="202">
          <cell r="AC202">
            <v>600000</v>
          </cell>
        </row>
        <row r="203">
          <cell r="AC203">
            <v>173000</v>
          </cell>
        </row>
        <row r="204">
          <cell r="AC204">
            <v>0</v>
          </cell>
        </row>
        <row r="205">
          <cell r="AC205">
            <v>0</v>
          </cell>
        </row>
        <row r="209">
          <cell r="AC209">
            <v>230993032.12298372</v>
          </cell>
        </row>
        <row r="210">
          <cell r="AC210">
            <v>14686919.417238235</v>
          </cell>
        </row>
        <row r="211">
          <cell r="AC211">
            <v>0</v>
          </cell>
        </row>
        <row r="212">
          <cell r="AC212">
            <v>0</v>
          </cell>
        </row>
        <row r="213">
          <cell r="AC213">
            <v>0</v>
          </cell>
        </row>
        <row r="214">
          <cell r="AC214">
            <v>9791279.2880032863</v>
          </cell>
        </row>
        <row r="215">
          <cell r="AC215">
            <v>2937384.077540969</v>
          </cell>
        </row>
        <row r="216">
          <cell r="AC216">
            <v>9791279.2880032863</v>
          </cell>
        </row>
        <row r="217">
          <cell r="AC217">
            <v>0</v>
          </cell>
        </row>
        <row r="218">
          <cell r="AC218">
            <v>3500</v>
          </cell>
        </row>
        <row r="225">
          <cell r="AC225">
            <v>0</v>
          </cell>
        </row>
        <row r="226">
          <cell r="AC226">
            <v>4895640.1292349482</v>
          </cell>
        </row>
        <row r="228">
          <cell r="AC228">
            <v>61077781.677399181</v>
          </cell>
        </row>
        <row r="229">
          <cell r="AC229">
            <v>1174572.7245653688</v>
          </cell>
        </row>
        <row r="230">
          <cell r="AC230">
            <v>0</v>
          </cell>
        </row>
        <row r="231">
          <cell r="AC231">
            <v>0</v>
          </cell>
        </row>
        <row r="232">
          <cell r="AC232">
            <v>1468215.9057067111</v>
          </cell>
        </row>
        <row r="233">
          <cell r="AC233">
            <v>734107.95285335556</v>
          </cell>
        </row>
        <row r="234">
          <cell r="AC234">
            <v>0</v>
          </cell>
        </row>
        <row r="235">
          <cell r="AC235">
            <v>0</v>
          </cell>
        </row>
        <row r="236">
          <cell r="AC236">
            <v>15269445.419349795</v>
          </cell>
        </row>
        <row r="237">
          <cell r="AC237">
            <v>2495967.0397014092</v>
          </cell>
        </row>
        <row r="238">
          <cell r="AC238">
            <v>0</v>
          </cell>
        </row>
        <row r="239">
          <cell r="AC239">
            <v>0</v>
          </cell>
        </row>
        <row r="240">
          <cell r="AC240">
            <v>0</v>
          </cell>
        </row>
        <row r="241">
          <cell r="AC241">
            <v>7818000</v>
          </cell>
        </row>
        <row r="242">
          <cell r="AC242">
            <v>2056168.3690453728</v>
          </cell>
        </row>
        <row r="243">
          <cell r="AC243">
            <v>0</v>
          </cell>
        </row>
        <row r="244">
          <cell r="AC244">
            <v>97912.3173513933</v>
          </cell>
        </row>
        <row r="245">
          <cell r="AC245">
            <v>19582.075283634123</v>
          </cell>
        </row>
        <row r="246">
          <cell r="AC246">
            <v>83226.246121973381</v>
          </cell>
        </row>
        <row r="247">
          <cell r="AC247">
            <v>0</v>
          </cell>
        </row>
        <row r="248">
          <cell r="AC248">
            <v>0</v>
          </cell>
        </row>
        <row r="249">
          <cell r="AC249">
            <v>119453.76472332445</v>
          </cell>
        </row>
        <row r="250">
          <cell r="AC250">
            <v>313320.96827103669</v>
          </cell>
        </row>
        <row r="251">
          <cell r="AC251">
            <v>0</v>
          </cell>
        </row>
        <row r="252">
          <cell r="AC252">
            <v>0</v>
          </cell>
        </row>
        <row r="253">
          <cell r="AC253">
            <v>2937384.077540969</v>
          </cell>
        </row>
        <row r="254">
          <cell r="AC254">
            <v>0</v>
          </cell>
        </row>
        <row r="255">
          <cell r="AC255">
            <v>0</v>
          </cell>
        </row>
        <row r="256">
          <cell r="AC256">
            <v>0</v>
          </cell>
        </row>
        <row r="257">
          <cell r="AC257">
            <v>6658905</v>
          </cell>
        </row>
        <row r="258">
          <cell r="AC258">
            <v>807140</v>
          </cell>
        </row>
        <row r="259">
          <cell r="AC259">
            <v>400000</v>
          </cell>
        </row>
        <row r="273">
          <cell r="AC273">
            <v>40000</v>
          </cell>
        </row>
        <row r="274">
          <cell r="AC274">
            <v>0</v>
          </cell>
        </row>
        <row r="275">
          <cell r="AC275">
            <v>0</v>
          </cell>
        </row>
        <row r="276">
          <cell r="AC276">
            <v>0</v>
          </cell>
        </row>
        <row r="277">
          <cell r="AC277">
            <v>0</v>
          </cell>
        </row>
        <row r="278">
          <cell r="AC278">
            <v>0</v>
          </cell>
        </row>
        <row r="279">
          <cell r="AC279">
            <v>0</v>
          </cell>
        </row>
        <row r="280">
          <cell r="AC280">
            <v>0</v>
          </cell>
        </row>
        <row r="281">
          <cell r="AC281">
            <v>0</v>
          </cell>
        </row>
        <row r="282">
          <cell r="AC282">
            <v>200000</v>
          </cell>
        </row>
        <row r="283">
          <cell r="AC283">
            <v>0</v>
          </cell>
        </row>
        <row r="284">
          <cell r="AC284">
            <v>0</v>
          </cell>
        </row>
        <row r="285">
          <cell r="AC285">
            <v>0</v>
          </cell>
        </row>
        <row r="287">
          <cell r="AC287">
            <v>0</v>
          </cell>
        </row>
        <row r="288">
          <cell r="AC288">
            <v>0</v>
          </cell>
        </row>
        <row r="289">
          <cell r="AC289">
            <v>0</v>
          </cell>
        </row>
        <row r="291">
          <cell r="AC291">
            <v>0</v>
          </cell>
        </row>
        <row r="292">
          <cell r="AC292">
            <v>2683000</v>
          </cell>
        </row>
        <row r="293">
          <cell r="AC293">
            <v>0</v>
          </cell>
        </row>
        <row r="294">
          <cell r="AC294">
            <v>0</v>
          </cell>
        </row>
        <row r="295">
          <cell r="AC295">
            <v>163000</v>
          </cell>
        </row>
        <row r="297">
          <cell r="AC297">
            <v>0</v>
          </cell>
        </row>
        <row r="299">
          <cell r="AC299">
            <v>0</v>
          </cell>
        </row>
        <row r="301">
          <cell r="AC301">
            <v>0</v>
          </cell>
        </row>
        <row r="302">
          <cell r="AC302">
            <v>40194</v>
          </cell>
        </row>
        <row r="308">
          <cell r="AC308">
            <v>73129664.557703972</v>
          </cell>
        </row>
        <row r="309">
          <cell r="AC309">
            <v>96299053.238451049</v>
          </cell>
        </row>
        <row r="310">
          <cell r="AC310">
            <v>0</v>
          </cell>
        </row>
        <row r="311">
          <cell r="AC311">
            <v>0</v>
          </cell>
        </row>
        <row r="313">
          <cell r="AC313">
            <v>742253000</v>
          </cell>
        </row>
        <row r="314">
          <cell r="AC314">
            <v>184079000</v>
          </cell>
        </row>
        <row r="320">
          <cell r="AC320">
            <v>0</v>
          </cell>
        </row>
        <row r="321">
          <cell r="AC321">
            <v>0</v>
          </cell>
        </row>
        <row r="322">
          <cell r="AC322">
            <v>2590850</v>
          </cell>
        </row>
        <row r="323">
          <cell r="AC323">
            <v>7590138</v>
          </cell>
        </row>
        <row r="324">
          <cell r="AC324">
            <v>50000000</v>
          </cell>
        </row>
        <row r="325">
          <cell r="AC325">
            <v>0</v>
          </cell>
        </row>
        <row r="326">
          <cell r="AC326">
            <v>0</v>
          </cell>
        </row>
        <row r="328">
          <cell r="AC328">
            <v>0</v>
          </cell>
        </row>
        <row r="329">
          <cell r="AC329">
            <v>0</v>
          </cell>
        </row>
        <row r="331">
          <cell r="AC331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W1" t="str">
            <v>Trim I</v>
          </cell>
        </row>
      </sheetData>
      <sheetData sheetId="21"/>
      <sheetData sheetId="22"/>
      <sheetData sheetId="23"/>
      <sheetData sheetId="24"/>
      <sheetData sheetId="25"/>
      <sheetData sheetId="26">
        <row r="178">
          <cell r="K178">
            <v>63053.135999999999</v>
          </cell>
        </row>
      </sheetData>
      <sheetData sheetId="27"/>
      <sheetData sheetId="28">
        <row r="1">
          <cell r="A1" t="str">
            <v>Cheie</v>
          </cell>
        </row>
      </sheetData>
      <sheetData sheetId="29">
        <row r="1">
          <cell r="A1" t="str">
            <v>Rand CPP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"/>
      <sheetName val="An2"/>
      <sheetName val="An3"/>
      <sheetName val="An4"/>
      <sheetName val="An5"/>
      <sheetName val="An6"/>
      <sheetName val="An7"/>
      <sheetName val="An8"/>
      <sheetName val="Calcule"/>
      <sheetName val="BVC2014 analitic"/>
      <sheetName val="A8"/>
      <sheetName val="BNR"/>
      <sheetName val="Randuri CPP"/>
      <sheetName val="SEBES+SIBIU"/>
      <sheetName val="arges"/>
      <sheetName val="buzau"/>
      <sheetName val="Portile de fier"/>
      <sheetName val="UHE Tg. Jiu"/>
      <sheetName val="cluj-oradea"/>
      <sheetName val="hateg"/>
      <sheetName val="caransebes"/>
      <sheetName val="bistrita"/>
      <sheetName val="Valcea + Slatina"/>
      <sheetName val="sediu"/>
      <sheetName val="fin"/>
      <sheetName val="CS"/>
      <sheetName val="detaliu rd"/>
      <sheetName val="cre"/>
      <sheetName val="cant"/>
      <sheetName val="Detalii BVC"/>
      <sheetName val="centralizat"/>
      <sheetName val="analiza var2"/>
      <sheetName val="balLUN"/>
      <sheetName val="BAL09"/>
      <sheetName val="bal11"/>
      <sheetName val="BAL 11"/>
      <sheetName val="cost unitar"/>
      <sheetName val="bilant previzionat"/>
      <sheetName val="bilant previzionat (2)"/>
      <sheetName val="Bilant sintetic"/>
      <sheetName val="SIMULARE COSTURI"/>
      <sheetName val="cheltuieli nedeductibile"/>
      <sheetName val="CASH-FLOW"/>
      <sheetName val="cash-flow indirect"/>
      <sheetName val="CPP"/>
      <sheetName val="Steu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T1">
            <v>2012</v>
          </cell>
          <cell r="AR1">
            <v>0</v>
          </cell>
        </row>
        <row r="2">
          <cell r="AR2" t="str">
            <v xml:space="preserve">Valoare
moneda </v>
          </cell>
        </row>
        <row r="3">
          <cell r="AR3">
            <v>0</v>
          </cell>
        </row>
        <row r="4">
          <cell r="AR4">
            <v>0</v>
          </cell>
        </row>
        <row r="5">
          <cell r="AR5">
            <v>230000000</v>
          </cell>
        </row>
        <row r="6">
          <cell r="AR6">
            <v>0</v>
          </cell>
        </row>
        <row r="7">
          <cell r="AR7">
            <v>0</v>
          </cell>
        </row>
        <row r="8">
          <cell r="AR8">
            <v>0</v>
          </cell>
        </row>
        <row r="9">
          <cell r="AR9">
            <v>0</v>
          </cell>
        </row>
        <row r="10">
          <cell r="AR10">
            <v>0</v>
          </cell>
        </row>
        <row r="11">
          <cell r="AR11">
            <v>0</v>
          </cell>
        </row>
        <row r="12">
          <cell r="AR12">
            <v>1020000</v>
          </cell>
        </row>
        <row r="13">
          <cell r="AR13">
            <v>0</v>
          </cell>
        </row>
        <row r="14">
          <cell r="AR14">
            <v>0</v>
          </cell>
        </row>
        <row r="15">
          <cell r="AR15">
            <v>0</v>
          </cell>
        </row>
        <row r="16">
          <cell r="AR16">
            <v>0</v>
          </cell>
        </row>
        <row r="17">
          <cell r="AR17">
            <v>612403200</v>
          </cell>
        </row>
        <row r="18">
          <cell r="AR18">
            <v>372759426</v>
          </cell>
        </row>
        <row r="19">
          <cell r="AR19">
            <v>334849600</v>
          </cell>
        </row>
        <row r="20">
          <cell r="AR20">
            <v>37909826</v>
          </cell>
        </row>
        <row r="21">
          <cell r="AR21">
            <v>0</v>
          </cell>
        </row>
        <row r="22">
          <cell r="AR22">
            <v>667559840</v>
          </cell>
        </row>
        <row r="23">
          <cell r="AR23">
            <v>213705791.06029224</v>
          </cell>
        </row>
        <row r="24">
          <cell r="AR24">
            <v>195404400</v>
          </cell>
        </row>
        <row r="25">
          <cell r="AR25">
            <v>0</v>
          </cell>
        </row>
        <row r="26">
          <cell r="AR26">
            <v>141671040</v>
          </cell>
        </row>
        <row r="27">
          <cell r="AR27">
            <v>1000000</v>
          </cell>
        </row>
        <row r="28">
          <cell r="AR28">
            <v>500000</v>
          </cell>
        </row>
        <row r="29">
          <cell r="AR29">
            <v>2550000</v>
          </cell>
        </row>
        <row r="30">
          <cell r="AR30">
            <v>0</v>
          </cell>
        </row>
        <row r="31">
          <cell r="AR31">
            <v>31200000</v>
          </cell>
        </row>
        <row r="32">
          <cell r="AR32">
            <v>0</v>
          </cell>
        </row>
        <row r="33">
          <cell r="AR33">
            <v>0</v>
          </cell>
        </row>
        <row r="34">
          <cell r="AR34">
            <v>0</v>
          </cell>
        </row>
        <row r="35">
          <cell r="AR35">
            <v>0</v>
          </cell>
        </row>
        <row r="36">
          <cell r="AR36">
            <v>46233000</v>
          </cell>
        </row>
        <row r="37">
          <cell r="AR37">
            <v>6000000</v>
          </cell>
        </row>
        <row r="38">
          <cell r="AR38">
            <v>0</v>
          </cell>
        </row>
        <row r="39">
          <cell r="AR39">
            <v>0</v>
          </cell>
        </row>
        <row r="40">
          <cell r="AR40">
            <v>0</v>
          </cell>
        </row>
        <row r="41">
          <cell r="AR41">
            <v>0</v>
          </cell>
        </row>
        <row r="42">
          <cell r="AR42">
            <v>0</v>
          </cell>
        </row>
        <row r="43">
          <cell r="AR43">
            <v>0</v>
          </cell>
        </row>
        <row r="44">
          <cell r="AR44">
            <v>968797.9341975</v>
          </cell>
        </row>
        <row r="45">
          <cell r="AR45">
            <v>0</v>
          </cell>
        </row>
        <row r="46">
          <cell r="AR46">
            <v>0</v>
          </cell>
        </row>
        <row r="47">
          <cell r="AR47">
            <v>0</v>
          </cell>
        </row>
        <row r="48">
          <cell r="AR48">
            <v>0</v>
          </cell>
        </row>
        <row r="49">
          <cell r="AR49">
            <v>0</v>
          </cell>
        </row>
        <row r="50">
          <cell r="AR50">
            <v>0</v>
          </cell>
        </row>
        <row r="51">
          <cell r="AR51">
            <v>0</v>
          </cell>
        </row>
        <row r="52">
          <cell r="AR52">
            <v>2000000</v>
          </cell>
        </row>
        <row r="53">
          <cell r="AR53">
            <v>61672.430382886625</v>
          </cell>
        </row>
        <row r="54">
          <cell r="AR54">
            <v>363340.19496600545</v>
          </cell>
        </row>
        <row r="55">
          <cell r="AR55">
            <v>46169.374651107864</v>
          </cell>
        </row>
        <row r="56">
          <cell r="AR56">
            <v>3272641.7429765398</v>
          </cell>
        </row>
        <row r="57">
          <cell r="AR57">
            <v>245409.49594728346</v>
          </cell>
        </row>
        <row r="58">
          <cell r="AR58">
            <v>553112.2929317879</v>
          </cell>
        </row>
        <row r="59">
          <cell r="AR59">
            <v>0</v>
          </cell>
        </row>
        <row r="60">
          <cell r="AR60">
            <v>144026.46814438925</v>
          </cell>
        </row>
        <row r="61">
          <cell r="AR61">
            <v>0</v>
          </cell>
        </row>
        <row r="62">
          <cell r="AR62">
            <v>1637349.09129305</v>
          </cell>
        </row>
        <row r="63">
          <cell r="AR63">
            <v>533821.07086107635</v>
          </cell>
        </row>
        <row r="64">
          <cell r="AR64">
            <v>562429.11333949515</v>
          </cell>
        </row>
        <row r="65">
          <cell r="AR65">
            <v>163101.72450637849</v>
          </cell>
        </row>
        <row r="66">
          <cell r="AR66">
            <v>375165.56905786134</v>
          </cell>
        </row>
        <row r="67">
          <cell r="AR67">
            <v>113274.34164634161</v>
          </cell>
        </row>
        <row r="68">
          <cell r="AR68">
            <v>14710.953460563846</v>
          </cell>
        </row>
        <row r="69">
          <cell r="AR69">
            <v>2674.7188110116081</v>
          </cell>
        </row>
        <row r="70">
          <cell r="AR70">
            <v>965182.61512279091</v>
          </cell>
        </row>
        <row r="71">
          <cell r="AR71">
            <v>249251.69656054975</v>
          </cell>
        </row>
        <row r="72">
          <cell r="AR72">
            <v>2710.1053408812918</v>
          </cell>
        </row>
        <row r="73">
          <cell r="AR73">
            <v>2500000</v>
          </cell>
        </row>
        <row r="74">
          <cell r="AR74">
            <v>0</v>
          </cell>
        </row>
        <row r="75">
          <cell r="AR75">
            <v>0</v>
          </cell>
        </row>
        <row r="76">
          <cell r="AR76">
            <v>0</v>
          </cell>
        </row>
        <row r="77">
          <cell r="AR77">
            <v>3500</v>
          </cell>
        </row>
        <row r="78">
          <cell r="AR78">
            <v>1590800</v>
          </cell>
        </row>
        <row r="79">
          <cell r="AR79">
            <v>738650</v>
          </cell>
        </row>
        <row r="80">
          <cell r="AR80">
            <v>313485547.44525546</v>
          </cell>
        </row>
        <row r="81">
          <cell r="AR81">
            <v>408746.34750000003</v>
          </cell>
        </row>
        <row r="82">
          <cell r="AR82">
            <v>596500</v>
          </cell>
        </row>
        <row r="83">
          <cell r="AR83">
            <v>0</v>
          </cell>
        </row>
        <row r="84">
          <cell r="AR84">
            <v>1251110.42</v>
          </cell>
        </row>
        <row r="85">
          <cell r="AR85">
            <v>42400256.478876591</v>
          </cell>
        </row>
        <row r="86">
          <cell r="AR86">
            <v>0</v>
          </cell>
        </row>
        <row r="87">
          <cell r="AR87">
            <v>0</v>
          </cell>
        </row>
        <row r="88">
          <cell r="AR88">
            <v>400000</v>
          </cell>
        </row>
        <row r="89">
          <cell r="AR89">
            <v>0</v>
          </cell>
        </row>
        <row r="90">
          <cell r="AR90">
            <v>0</v>
          </cell>
        </row>
        <row r="91">
          <cell r="AR91">
            <v>104639700</v>
          </cell>
        </row>
        <row r="92">
          <cell r="AR92">
            <v>0</v>
          </cell>
        </row>
        <row r="93">
          <cell r="AR93">
            <v>0</v>
          </cell>
        </row>
        <row r="94">
          <cell r="AR94">
            <v>0</v>
          </cell>
        </row>
        <row r="95">
          <cell r="AR95">
            <v>0</v>
          </cell>
        </row>
        <row r="96">
          <cell r="AR96">
            <v>0</v>
          </cell>
        </row>
        <row r="97">
          <cell r="AR97">
            <v>0</v>
          </cell>
        </row>
        <row r="98">
          <cell r="AR98">
            <v>0</v>
          </cell>
        </row>
        <row r="99">
          <cell r="AR99">
            <v>2433503.6970602921</v>
          </cell>
        </row>
        <row r="100">
          <cell r="AR100">
            <v>0</v>
          </cell>
        </row>
        <row r="101">
          <cell r="AR101">
            <v>5650489.1339999996</v>
          </cell>
        </row>
        <row r="102">
          <cell r="AR102">
            <v>18000</v>
          </cell>
        </row>
        <row r="103">
          <cell r="AR103">
            <v>0</v>
          </cell>
        </row>
        <row r="104">
          <cell r="AR104">
            <v>0</v>
          </cell>
        </row>
        <row r="105">
          <cell r="AR105">
            <v>0</v>
          </cell>
        </row>
        <row r="106">
          <cell r="AR106">
            <v>0</v>
          </cell>
        </row>
        <row r="107">
          <cell r="AR107">
            <v>0</v>
          </cell>
        </row>
        <row r="108">
          <cell r="AR108">
            <v>0</v>
          </cell>
        </row>
        <row r="109">
          <cell r="AR109">
            <v>439241.85200000001</v>
          </cell>
        </row>
        <row r="110">
          <cell r="AR110">
            <v>60758.148000000001</v>
          </cell>
        </row>
        <row r="111">
          <cell r="AR111">
            <v>0</v>
          </cell>
        </row>
        <row r="112">
          <cell r="AR112">
            <v>0</v>
          </cell>
        </row>
        <row r="113">
          <cell r="AR113">
            <v>4200000</v>
          </cell>
        </row>
        <row r="114">
          <cell r="AR114">
            <v>11500</v>
          </cell>
        </row>
        <row r="115">
          <cell r="AR115">
            <v>4238500</v>
          </cell>
        </row>
        <row r="116">
          <cell r="AR116">
            <v>0</v>
          </cell>
        </row>
        <row r="117">
          <cell r="AR117">
            <v>0</v>
          </cell>
        </row>
        <row r="118">
          <cell r="AR118">
            <v>0</v>
          </cell>
        </row>
        <row r="119">
          <cell r="AR119">
            <v>0</v>
          </cell>
        </row>
        <row r="120">
          <cell r="AR120">
            <v>0</v>
          </cell>
        </row>
        <row r="121">
          <cell r="AR121">
            <v>0</v>
          </cell>
        </row>
        <row r="122">
          <cell r="AR122">
            <v>0</v>
          </cell>
        </row>
        <row r="123">
          <cell r="AR123">
            <v>0</v>
          </cell>
        </row>
        <row r="124">
          <cell r="AR124">
            <v>0</v>
          </cell>
        </row>
        <row r="125">
          <cell r="AR125">
            <v>0</v>
          </cell>
        </row>
        <row r="126">
          <cell r="AR126">
            <v>0</v>
          </cell>
        </row>
        <row r="127">
          <cell r="AR127">
            <v>400000</v>
          </cell>
        </row>
        <row r="128">
          <cell r="AR128">
            <v>199999.99874999997</v>
          </cell>
        </row>
        <row r="129">
          <cell r="AR129">
            <v>0</v>
          </cell>
        </row>
        <row r="130">
          <cell r="AR130">
            <v>402609.98290141654</v>
          </cell>
        </row>
        <row r="131">
          <cell r="AR131">
            <v>10500000</v>
          </cell>
        </row>
        <row r="132">
          <cell r="AR132">
            <v>736264.03636162402</v>
          </cell>
        </row>
        <row r="133">
          <cell r="AR133">
            <v>361125.98073695967</v>
          </cell>
        </row>
        <row r="134">
          <cell r="AR134">
            <v>0</v>
          </cell>
        </row>
        <row r="135">
          <cell r="AR135">
            <v>263352.28999999998</v>
          </cell>
        </row>
        <row r="136">
          <cell r="AR136">
            <v>462212.93</v>
          </cell>
        </row>
        <row r="137">
          <cell r="AR137">
            <v>873634.32000000007</v>
          </cell>
        </row>
        <row r="138">
          <cell r="AR138">
            <v>218937.93</v>
          </cell>
        </row>
        <row r="139">
          <cell r="AR139">
            <v>130281.70000000001</v>
          </cell>
        </row>
        <row r="140">
          <cell r="AR140">
            <v>11354.120000000003</v>
          </cell>
        </row>
        <row r="141">
          <cell r="AR141">
            <v>40226.71</v>
          </cell>
        </row>
        <row r="142">
          <cell r="AR142">
            <v>123251.77929999999</v>
          </cell>
        </row>
        <row r="143">
          <cell r="AR143">
            <v>4376748.2207000004</v>
          </cell>
        </row>
        <row r="144">
          <cell r="AR144">
            <v>0</v>
          </cell>
        </row>
        <row r="145">
          <cell r="AR145">
            <v>8980463.3059999999</v>
          </cell>
        </row>
        <row r="146">
          <cell r="AR146">
            <v>0</v>
          </cell>
        </row>
        <row r="147">
          <cell r="AR147">
            <v>3063507</v>
          </cell>
        </row>
        <row r="148">
          <cell r="AR148">
            <v>0</v>
          </cell>
        </row>
        <row r="149">
          <cell r="AR149">
            <v>3100000</v>
          </cell>
        </row>
        <row r="150">
          <cell r="AR150">
            <v>1500000</v>
          </cell>
        </row>
        <row r="151">
          <cell r="AR151">
            <v>0</v>
          </cell>
        </row>
        <row r="152">
          <cell r="AR152">
            <v>50000</v>
          </cell>
        </row>
        <row r="153">
          <cell r="AR153">
            <v>299999.995</v>
          </cell>
        </row>
        <row r="154">
          <cell r="AR154">
            <v>0</v>
          </cell>
        </row>
        <row r="155">
          <cell r="AR155">
            <v>3545651.1243607141</v>
          </cell>
        </row>
        <row r="156">
          <cell r="AR156">
            <v>0</v>
          </cell>
        </row>
        <row r="157">
          <cell r="AR157">
            <v>23593500</v>
          </cell>
        </row>
        <row r="158">
          <cell r="AR158">
            <v>1000000</v>
          </cell>
        </row>
        <row r="159">
          <cell r="AR159">
            <v>3152855</v>
          </cell>
        </row>
        <row r="160">
          <cell r="AR160">
            <v>4000000</v>
          </cell>
        </row>
        <row r="161">
          <cell r="AR161">
            <v>455300</v>
          </cell>
        </row>
        <row r="162">
          <cell r="AR162">
            <v>56799.997500000005</v>
          </cell>
        </row>
        <row r="163">
          <cell r="AR163">
            <v>0</v>
          </cell>
        </row>
        <row r="164">
          <cell r="AR164">
            <v>0</v>
          </cell>
        </row>
        <row r="165">
          <cell r="AR165">
            <v>2641097.9949427336</v>
          </cell>
        </row>
        <row r="166">
          <cell r="AR166">
            <v>0</v>
          </cell>
        </row>
        <row r="167">
          <cell r="AR167">
            <v>0</v>
          </cell>
        </row>
        <row r="168">
          <cell r="AR168">
            <v>3266000</v>
          </cell>
        </row>
        <row r="169">
          <cell r="AR169">
            <v>581000</v>
          </cell>
        </row>
        <row r="170">
          <cell r="AR170">
            <v>141671040</v>
          </cell>
        </row>
        <row r="171">
          <cell r="AR171">
            <v>0</v>
          </cell>
        </row>
        <row r="172">
          <cell r="AR172">
            <v>0</v>
          </cell>
        </row>
        <row r="173">
          <cell r="AR173">
            <v>0</v>
          </cell>
        </row>
        <row r="174">
          <cell r="AR174">
            <v>1216557.3732782006</v>
          </cell>
        </row>
        <row r="175">
          <cell r="AR175">
            <v>13500000</v>
          </cell>
        </row>
        <row r="176">
          <cell r="AR176">
            <v>0</v>
          </cell>
        </row>
        <row r="177">
          <cell r="AR177">
            <v>0</v>
          </cell>
        </row>
        <row r="178">
          <cell r="AR178">
            <v>0</v>
          </cell>
        </row>
        <row r="179">
          <cell r="AR179">
            <v>0</v>
          </cell>
        </row>
        <row r="180">
          <cell r="AR180">
            <v>0</v>
          </cell>
        </row>
        <row r="181">
          <cell r="AR181">
            <v>0</v>
          </cell>
        </row>
        <row r="182">
          <cell r="AR182">
            <v>0</v>
          </cell>
        </row>
        <row r="183">
          <cell r="AR183">
            <v>0</v>
          </cell>
        </row>
        <row r="184">
          <cell r="AR184">
            <v>0</v>
          </cell>
        </row>
        <row r="185">
          <cell r="AR185">
            <v>0</v>
          </cell>
        </row>
        <row r="186">
          <cell r="AR186">
            <v>0</v>
          </cell>
        </row>
        <row r="187">
          <cell r="AR187">
            <v>153380701.69</v>
          </cell>
        </row>
        <row r="188">
          <cell r="AR188">
            <v>582827.61600000004</v>
          </cell>
        </row>
        <row r="189">
          <cell r="AR189">
            <v>21760.536</v>
          </cell>
        </row>
        <row r="190">
          <cell r="AR190">
            <v>0</v>
          </cell>
        </row>
        <row r="191">
          <cell r="AR191">
            <v>35972.399999999994</v>
          </cell>
        </row>
        <row r="192">
          <cell r="AR192">
            <v>30723.791999999998</v>
          </cell>
        </row>
        <row r="193">
          <cell r="AR193">
            <v>5.7959999999999994</v>
          </cell>
        </row>
        <row r="194">
          <cell r="AR194">
            <v>116356.79999999999</v>
          </cell>
        </row>
        <row r="195">
          <cell r="AR195">
            <v>210581.17200000002</v>
          </cell>
        </row>
        <row r="196">
          <cell r="AR196">
            <v>4473388.6660000002</v>
          </cell>
        </row>
        <row r="197">
          <cell r="AR197">
            <v>769540.35</v>
          </cell>
        </row>
        <row r="198">
          <cell r="AR198">
            <v>202054.524</v>
          </cell>
        </row>
        <row r="199">
          <cell r="AR199">
            <v>45521.603999999992</v>
          </cell>
        </row>
        <row r="200">
          <cell r="AR200">
            <v>4046.6760000000004</v>
          </cell>
        </row>
        <row r="201">
          <cell r="AR201">
            <v>192649301.12197205</v>
          </cell>
        </row>
        <row r="202">
          <cell r="AR202">
            <v>12523250.719510525</v>
          </cell>
        </row>
        <row r="203">
          <cell r="AR203">
            <v>153625</v>
          </cell>
        </row>
        <row r="204">
          <cell r="AR204">
            <v>1231512</v>
          </cell>
        </row>
        <row r="205">
          <cell r="AR205">
            <v>411919</v>
          </cell>
        </row>
        <row r="206">
          <cell r="AR206">
            <v>8252388</v>
          </cell>
        </row>
        <row r="207">
          <cell r="AR207">
            <v>6194415</v>
          </cell>
        </row>
        <row r="208">
          <cell r="AR208">
            <v>9022920</v>
          </cell>
        </row>
        <row r="209">
          <cell r="AR209">
            <v>1988468.1585174296</v>
          </cell>
        </row>
        <row r="210">
          <cell r="AR210">
            <v>191436</v>
          </cell>
        </row>
        <row r="211">
          <cell r="AR211">
            <v>0</v>
          </cell>
        </row>
        <row r="212">
          <cell r="AR212">
            <v>0</v>
          </cell>
        </row>
        <row r="213">
          <cell r="AR213">
            <v>47962800</v>
          </cell>
        </row>
        <row r="214">
          <cell r="AR214">
            <v>0</v>
          </cell>
        </row>
        <row r="215">
          <cell r="AR215">
            <v>0</v>
          </cell>
        </row>
        <row r="216">
          <cell r="AR216">
            <v>0</v>
          </cell>
        </row>
        <row r="217">
          <cell r="AR217">
            <v>8514717.75</v>
          </cell>
        </row>
        <row r="218">
          <cell r="AR218">
            <v>58430866.000000007</v>
          </cell>
        </row>
        <row r="219">
          <cell r="AR219">
            <v>1042204.3887499999</v>
          </cell>
        </row>
        <row r="220">
          <cell r="AR220">
            <v>0</v>
          </cell>
        </row>
        <row r="221">
          <cell r="AR221">
            <v>0</v>
          </cell>
        </row>
        <row r="222">
          <cell r="AR222">
            <v>1164774.125</v>
          </cell>
        </row>
        <row r="223">
          <cell r="AR223">
            <v>582387.0625</v>
          </cell>
        </row>
        <row r="224">
          <cell r="AR224">
            <v>0</v>
          </cell>
        </row>
        <row r="225">
          <cell r="AR225">
            <v>0</v>
          </cell>
        </row>
        <row r="226">
          <cell r="AR226">
            <v>14607716.500000002</v>
          </cell>
        </row>
        <row r="227">
          <cell r="AR227">
            <v>1980116.0125000002</v>
          </cell>
        </row>
        <row r="228">
          <cell r="AR228">
            <v>0</v>
          </cell>
        </row>
        <row r="229">
          <cell r="AR229">
            <v>0</v>
          </cell>
        </row>
        <row r="230">
          <cell r="AR230">
            <v>0</v>
          </cell>
        </row>
        <row r="231">
          <cell r="AR231">
            <v>0</v>
          </cell>
        </row>
        <row r="232">
          <cell r="AR232">
            <v>0</v>
          </cell>
        </row>
        <row r="233">
          <cell r="AR233">
            <v>0</v>
          </cell>
        </row>
        <row r="234">
          <cell r="AR234">
            <v>0</v>
          </cell>
        </row>
        <row r="235">
          <cell r="AR235">
            <v>0</v>
          </cell>
        </row>
        <row r="236">
          <cell r="AR236">
            <v>0</v>
          </cell>
        </row>
        <row r="237">
          <cell r="AR237">
            <v>0</v>
          </cell>
        </row>
        <row r="238">
          <cell r="AR238">
            <v>0</v>
          </cell>
        </row>
        <row r="239">
          <cell r="AR239">
            <v>0</v>
          </cell>
        </row>
        <row r="240">
          <cell r="AR240">
            <v>0</v>
          </cell>
        </row>
        <row r="241">
          <cell r="AR241">
            <v>0</v>
          </cell>
        </row>
        <row r="242">
          <cell r="AR242">
            <v>0</v>
          </cell>
        </row>
        <row r="243">
          <cell r="AR243">
            <v>0</v>
          </cell>
        </row>
        <row r="244">
          <cell r="AR244">
            <v>0</v>
          </cell>
        </row>
        <row r="245">
          <cell r="AR245">
            <v>0</v>
          </cell>
        </row>
        <row r="246">
          <cell r="AR246">
            <v>0</v>
          </cell>
        </row>
        <row r="247">
          <cell r="AR247">
            <v>0</v>
          </cell>
        </row>
        <row r="248">
          <cell r="AR248">
            <v>0</v>
          </cell>
        </row>
        <row r="249">
          <cell r="AR249">
            <v>0</v>
          </cell>
        </row>
        <row r="250">
          <cell r="AR250">
            <v>0</v>
          </cell>
        </row>
        <row r="251">
          <cell r="AR251">
            <v>1076342</v>
          </cell>
        </row>
        <row r="252">
          <cell r="AR252">
            <v>139918</v>
          </cell>
        </row>
        <row r="253">
          <cell r="AR253">
            <v>1212281</v>
          </cell>
        </row>
        <row r="254">
          <cell r="AR254">
            <v>368216</v>
          </cell>
        </row>
        <row r="255">
          <cell r="AR255">
            <v>92998</v>
          </cell>
        </row>
        <row r="256">
          <cell r="AR256">
            <v>379916</v>
          </cell>
        </row>
        <row r="257">
          <cell r="AR257">
            <v>221100</v>
          </cell>
        </row>
        <row r="258">
          <cell r="AR258">
            <v>0</v>
          </cell>
        </row>
        <row r="259">
          <cell r="AR259">
            <v>31750</v>
          </cell>
        </row>
        <row r="260">
          <cell r="AR260">
            <v>109137</v>
          </cell>
        </row>
        <row r="261">
          <cell r="AR261">
            <v>68700</v>
          </cell>
        </row>
        <row r="262">
          <cell r="AR262">
            <v>83518</v>
          </cell>
        </row>
        <row r="263">
          <cell r="AR263">
            <v>0</v>
          </cell>
        </row>
        <row r="264">
          <cell r="AR264">
            <v>0</v>
          </cell>
        </row>
        <row r="265">
          <cell r="AR265">
            <v>0</v>
          </cell>
        </row>
        <row r="266">
          <cell r="AR266">
            <v>0</v>
          </cell>
        </row>
        <row r="267">
          <cell r="AR267">
            <v>0</v>
          </cell>
        </row>
        <row r="268">
          <cell r="AR268">
            <v>0</v>
          </cell>
        </row>
        <row r="269">
          <cell r="AR269">
            <v>0</v>
          </cell>
        </row>
        <row r="270">
          <cell r="AR270">
            <v>0</v>
          </cell>
        </row>
        <row r="271">
          <cell r="AR271">
            <v>0</v>
          </cell>
        </row>
        <row r="272">
          <cell r="AR272">
            <v>226000</v>
          </cell>
        </row>
        <row r="273">
          <cell r="AR273">
            <v>0</v>
          </cell>
        </row>
        <row r="274">
          <cell r="AR274">
            <v>2967.5125000000003</v>
          </cell>
        </row>
        <row r="275">
          <cell r="AR275">
            <v>26556461</v>
          </cell>
        </row>
        <row r="276">
          <cell r="AR276">
            <v>0</v>
          </cell>
        </row>
        <row r="277">
          <cell r="AR277">
            <v>0</v>
          </cell>
        </row>
        <row r="278">
          <cell r="AR278">
            <v>0</v>
          </cell>
        </row>
        <row r="279">
          <cell r="AR279">
            <v>0</v>
          </cell>
        </row>
        <row r="280">
          <cell r="AR280">
            <v>0</v>
          </cell>
        </row>
        <row r="281">
          <cell r="AR281">
            <v>4599999.9999995232</v>
          </cell>
        </row>
        <row r="282">
          <cell r="AR282">
            <v>63487.626250000001</v>
          </cell>
        </row>
        <row r="283">
          <cell r="AR283">
            <v>0</v>
          </cell>
        </row>
        <row r="284">
          <cell r="AR284">
            <v>276000</v>
          </cell>
        </row>
        <row r="285">
          <cell r="AR285">
            <v>619500</v>
          </cell>
        </row>
        <row r="286">
          <cell r="AR286">
            <v>2524082</v>
          </cell>
        </row>
        <row r="287">
          <cell r="AR287">
            <v>216000</v>
          </cell>
        </row>
        <row r="288">
          <cell r="AR288">
            <v>458000</v>
          </cell>
        </row>
        <row r="289">
          <cell r="AR289">
            <v>66990</v>
          </cell>
        </row>
        <row r="290">
          <cell r="AR290">
            <v>0</v>
          </cell>
        </row>
        <row r="291">
          <cell r="AR291">
            <v>98500</v>
          </cell>
        </row>
        <row r="292">
          <cell r="AR292">
            <v>52600</v>
          </cell>
        </row>
        <row r="293">
          <cell r="AR293">
            <v>0</v>
          </cell>
        </row>
        <row r="294">
          <cell r="AR294">
            <v>33664395.285481453</v>
          </cell>
        </row>
        <row r="295">
          <cell r="AR295">
            <v>34977786.681486733</v>
          </cell>
        </row>
        <row r="296">
          <cell r="AR296">
            <v>0</v>
          </cell>
        </row>
        <row r="297">
          <cell r="AR297">
            <v>0</v>
          </cell>
        </row>
        <row r="298">
          <cell r="AR298">
            <v>670874233.13106906</v>
          </cell>
        </row>
        <row r="299">
          <cell r="AR299">
            <v>163574634.30000001</v>
          </cell>
        </row>
        <row r="300">
          <cell r="AR300">
            <v>41363</v>
          </cell>
        </row>
        <row r="301">
          <cell r="AR301">
            <v>33871196.224999994</v>
          </cell>
        </row>
        <row r="302">
          <cell r="AR302">
            <v>1098271.925</v>
          </cell>
        </row>
        <row r="303">
          <cell r="AR303">
            <v>0</v>
          </cell>
        </row>
        <row r="304">
          <cell r="AR304">
            <v>0</v>
          </cell>
        </row>
        <row r="305">
          <cell r="AR305">
            <v>0</v>
          </cell>
        </row>
        <row r="306">
          <cell r="AR306">
            <v>0</v>
          </cell>
        </row>
        <row r="307">
          <cell r="AR307">
            <v>0</v>
          </cell>
        </row>
        <row r="308">
          <cell r="AR308">
            <v>0</v>
          </cell>
        </row>
        <row r="309">
          <cell r="AR309">
            <v>0</v>
          </cell>
        </row>
        <row r="310">
          <cell r="AR310">
            <v>0</v>
          </cell>
        </row>
        <row r="311">
          <cell r="AR311">
            <v>0</v>
          </cell>
        </row>
        <row r="312">
          <cell r="AR312">
            <v>0</v>
          </cell>
        </row>
        <row r="313">
          <cell r="AR313">
            <v>0</v>
          </cell>
        </row>
        <row r="314">
          <cell r="AR314">
            <v>0</v>
          </cell>
        </row>
        <row r="315">
          <cell r="AR315">
            <v>0</v>
          </cell>
        </row>
        <row r="328">
          <cell r="AR328">
            <v>0</v>
          </cell>
        </row>
      </sheetData>
      <sheetData sheetId="9"/>
      <sheetData sheetId="10"/>
      <sheetData sheetId="11">
        <row r="1">
          <cell r="A1" t="str">
            <v>Cheie</v>
          </cell>
        </row>
      </sheetData>
      <sheetData sheetId="12">
        <row r="1">
          <cell r="A1" t="str">
            <v>Rand CPP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"/>
      <sheetName val="An2"/>
      <sheetName val="An3"/>
      <sheetName val="An4"/>
      <sheetName val="An5"/>
      <sheetName val="An6"/>
      <sheetName val="An7"/>
      <sheetName val="An8"/>
      <sheetName val="Calcule"/>
      <sheetName val="BVC2014 analitic"/>
      <sheetName val="A8"/>
      <sheetName val="BNR"/>
      <sheetName val="Randuri CPP"/>
      <sheetName val="SEBES+SIBIU"/>
      <sheetName val="arges"/>
      <sheetName val="buzau"/>
      <sheetName val="Portile de fier"/>
      <sheetName val="UHE Tg. Jiu"/>
      <sheetName val="cluj-oradea"/>
      <sheetName val="hateg"/>
      <sheetName val="caransebes"/>
      <sheetName val="bistrita"/>
      <sheetName val="Valcea + Slatina"/>
      <sheetName val="sediu"/>
      <sheetName val="fin"/>
      <sheetName val="CS"/>
      <sheetName val="detaliu rd"/>
      <sheetName val="cre"/>
      <sheetName val="cant"/>
      <sheetName val="Detalii BVC"/>
      <sheetName val="centralizat"/>
      <sheetName val="analiza var2"/>
      <sheetName val="balLUN"/>
      <sheetName val="BAL09"/>
      <sheetName val="bal11"/>
      <sheetName val="BAL 11"/>
      <sheetName val="cost unitar"/>
      <sheetName val="bilant previzionat"/>
      <sheetName val="bilant previzionat (2)"/>
      <sheetName val="Bilant sintetic"/>
      <sheetName val="SIMULARE COSTURI"/>
      <sheetName val="cheltuieli nedeductibile"/>
      <sheetName val="CASH-FLOW"/>
      <sheetName val="cash-flow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T1">
            <v>2012</v>
          </cell>
          <cell r="AR1">
            <v>0</v>
          </cell>
        </row>
        <row r="2">
          <cell r="AR2" t="str">
            <v xml:space="preserve">Valoare
moneda </v>
          </cell>
        </row>
        <row r="3">
          <cell r="AR3">
            <v>0</v>
          </cell>
        </row>
        <row r="4">
          <cell r="AR4">
            <v>0</v>
          </cell>
        </row>
        <row r="5">
          <cell r="AR5">
            <v>230000000</v>
          </cell>
        </row>
        <row r="6">
          <cell r="AR6">
            <v>0</v>
          </cell>
        </row>
        <row r="7">
          <cell r="AR7">
            <v>0</v>
          </cell>
        </row>
        <row r="8">
          <cell r="AR8">
            <v>0</v>
          </cell>
        </row>
        <row r="9">
          <cell r="AR9">
            <v>0</v>
          </cell>
        </row>
        <row r="10">
          <cell r="AR10">
            <v>0</v>
          </cell>
        </row>
        <row r="11">
          <cell r="AR11">
            <v>0</v>
          </cell>
        </row>
        <row r="12">
          <cell r="AR12">
            <v>1020000</v>
          </cell>
        </row>
        <row r="13">
          <cell r="AR13">
            <v>0</v>
          </cell>
        </row>
        <row r="14">
          <cell r="AR14">
            <v>0</v>
          </cell>
        </row>
        <row r="15">
          <cell r="AR15">
            <v>0</v>
          </cell>
        </row>
        <row r="16">
          <cell r="AR16">
            <v>0</v>
          </cell>
        </row>
        <row r="17">
          <cell r="AR17">
            <v>612403200</v>
          </cell>
        </row>
        <row r="18">
          <cell r="AR18">
            <v>372759426</v>
          </cell>
        </row>
        <row r="19">
          <cell r="AR19">
            <v>334849600</v>
          </cell>
        </row>
        <row r="20">
          <cell r="AR20">
            <v>37909826</v>
          </cell>
        </row>
        <row r="21">
          <cell r="AR21">
            <v>0</v>
          </cell>
        </row>
        <row r="22">
          <cell r="AR22">
            <v>667559840</v>
          </cell>
        </row>
        <row r="23">
          <cell r="AR23">
            <v>213705791.06029224</v>
          </cell>
        </row>
        <row r="24">
          <cell r="AR24">
            <v>195404400</v>
          </cell>
        </row>
        <row r="25">
          <cell r="AR25">
            <v>0</v>
          </cell>
        </row>
        <row r="26">
          <cell r="AR26">
            <v>141671040</v>
          </cell>
        </row>
        <row r="27">
          <cell r="AR27">
            <v>1000000</v>
          </cell>
        </row>
        <row r="28">
          <cell r="AR28">
            <v>500000</v>
          </cell>
        </row>
        <row r="29">
          <cell r="AR29">
            <v>2550000</v>
          </cell>
        </row>
        <row r="30">
          <cell r="AR30">
            <v>0</v>
          </cell>
        </row>
        <row r="31">
          <cell r="AR31">
            <v>31200000</v>
          </cell>
        </row>
        <row r="32">
          <cell r="AR32">
            <v>0</v>
          </cell>
        </row>
        <row r="33">
          <cell r="AR33">
            <v>0</v>
          </cell>
        </row>
        <row r="34">
          <cell r="AR34">
            <v>0</v>
          </cell>
        </row>
        <row r="35">
          <cell r="AR35">
            <v>0</v>
          </cell>
        </row>
        <row r="36">
          <cell r="AR36">
            <v>46233000</v>
          </cell>
        </row>
        <row r="37">
          <cell r="AR37">
            <v>6000000</v>
          </cell>
        </row>
        <row r="38">
          <cell r="AR38">
            <v>0</v>
          </cell>
        </row>
        <row r="39">
          <cell r="AR39">
            <v>0</v>
          </cell>
        </row>
        <row r="40">
          <cell r="AR40">
            <v>0</v>
          </cell>
        </row>
        <row r="41">
          <cell r="AR41">
            <v>0</v>
          </cell>
        </row>
        <row r="42">
          <cell r="AR42">
            <v>0</v>
          </cell>
        </row>
        <row r="43">
          <cell r="AR43">
            <v>0</v>
          </cell>
        </row>
        <row r="44">
          <cell r="AR44">
            <v>968797.9341975</v>
          </cell>
        </row>
        <row r="45">
          <cell r="AR45">
            <v>0</v>
          </cell>
        </row>
        <row r="46">
          <cell r="AR46">
            <v>0</v>
          </cell>
        </row>
        <row r="47">
          <cell r="AR47">
            <v>0</v>
          </cell>
        </row>
        <row r="48">
          <cell r="AR48">
            <v>0</v>
          </cell>
        </row>
        <row r="49">
          <cell r="AR49">
            <v>0</v>
          </cell>
        </row>
        <row r="50">
          <cell r="AR50">
            <v>0</v>
          </cell>
        </row>
        <row r="51">
          <cell r="AR51">
            <v>0</v>
          </cell>
        </row>
        <row r="52">
          <cell r="AR52">
            <v>2000000</v>
          </cell>
        </row>
        <row r="53">
          <cell r="AR53">
            <v>61672.430382886625</v>
          </cell>
        </row>
        <row r="54">
          <cell r="AR54">
            <v>363340.19496600545</v>
          </cell>
        </row>
        <row r="55">
          <cell r="AR55">
            <v>46169.374651107864</v>
          </cell>
        </row>
        <row r="56">
          <cell r="AR56">
            <v>3272641.7429765398</v>
          </cell>
        </row>
        <row r="57">
          <cell r="AR57">
            <v>245409.49594728346</v>
          </cell>
        </row>
        <row r="58">
          <cell r="AR58">
            <v>553112.2929317879</v>
          </cell>
        </row>
        <row r="59">
          <cell r="AR59">
            <v>0</v>
          </cell>
        </row>
        <row r="60">
          <cell r="AR60">
            <v>144026.46814438925</v>
          </cell>
        </row>
        <row r="61">
          <cell r="AR61">
            <v>0</v>
          </cell>
        </row>
        <row r="62">
          <cell r="AR62">
            <v>1637349.09129305</v>
          </cell>
        </row>
        <row r="63">
          <cell r="AR63">
            <v>533821.07086107635</v>
          </cell>
        </row>
        <row r="64">
          <cell r="AR64">
            <v>562429.11333949515</v>
          </cell>
        </row>
        <row r="65">
          <cell r="AR65">
            <v>163101.72450637849</v>
          </cell>
        </row>
        <row r="66">
          <cell r="AR66">
            <v>375165.56905786134</v>
          </cell>
        </row>
        <row r="67">
          <cell r="AR67">
            <v>113274.34164634161</v>
          </cell>
        </row>
        <row r="68">
          <cell r="AR68">
            <v>14710.953460563846</v>
          </cell>
        </row>
        <row r="69">
          <cell r="AR69">
            <v>2674.7188110116081</v>
          </cell>
        </row>
        <row r="70">
          <cell r="AR70">
            <v>965182.61512279091</v>
          </cell>
        </row>
        <row r="71">
          <cell r="AR71">
            <v>249251.69656054975</v>
          </cell>
        </row>
        <row r="72">
          <cell r="AR72">
            <v>2710.1053408812918</v>
          </cell>
        </row>
        <row r="73">
          <cell r="AR73">
            <v>2500000</v>
          </cell>
        </row>
        <row r="74">
          <cell r="AR74">
            <v>0</v>
          </cell>
        </row>
        <row r="75">
          <cell r="AR75">
            <v>0</v>
          </cell>
        </row>
        <row r="76">
          <cell r="AR76">
            <v>0</v>
          </cell>
        </row>
        <row r="77">
          <cell r="AR77">
            <v>3500</v>
          </cell>
        </row>
        <row r="78">
          <cell r="AR78">
            <v>1590800</v>
          </cell>
        </row>
        <row r="79">
          <cell r="AR79">
            <v>738650</v>
          </cell>
        </row>
        <row r="80">
          <cell r="AR80">
            <v>313485547.44525546</v>
          </cell>
        </row>
        <row r="81">
          <cell r="AR81">
            <v>408746.34750000003</v>
          </cell>
        </row>
        <row r="82">
          <cell r="AR82">
            <v>596500</v>
          </cell>
        </row>
        <row r="83">
          <cell r="AR83">
            <v>0</v>
          </cell>
        </row>
        <row r="84">
          <cell r="AR84">
            <v>1251110.42</v>
          </cell>
        </row>
        <row r="85">
          <cell r="AR85">
            <v>42400256.478876591</v>
          </cell>
        </row>
        <row r="86">
          <cell r="AR86">
            <v>0</v>
          </cell>
        </row>
        <row r="87">
          <cell r="AR87">
            <v>0</v>
          </cell>
        </row>
        <row r="88">
          <cell r="AR88">
            <v>400000</v>
          </cell>
        </row>
        <row r="89">
          <cell r="AR89">
            <v>0</v>
          </cell>
        </row>
        <row r="90">
          <cell r="AR90">
            <v>0</v>
          </cell>
        </row>
        <row r="91">
          <cell r="AR91">
            <v>104639700</v>
          </cell>
        </row>
        <row r="92">
          <cell r="AR92">
            <v>0</v>
          </cell>
        </row>
        <row r="93">
          <cell r="AR93">
            <v>0</v>
          </cell>
        </row>
        <row r="94">
          <cell r="AR94">
            <v>0</v>
          </cell>
        </row>
        <row r="95">
          <cell r="AR95">
            <v>0</v>
          </cell>
        </row>
        <row r="96">
          <cell r="AR96">
            <v>0</v>
          </cell>
        </row>
        <row r="97">
          <cell r="AR97">
            <v>0</v>
          </cell>
        </row>
        <row r="98">
          <cell r="AR98">
            <v>0</v>
          </cell>
        </row>
        <row r="99">
          <cell r="AR99">
            <v>2433503.6970602921</v>
          </cell>
        </row>
        <row r="100">
          <cell r="AR100">
            <v>0</v>
          </cell>
        </row>
        <row r="101">
          <cell r="AR101">
            <v>5650489.1339999996</v>
          </cell>
        </row>
        <row r="102">
          <cell r="AR102">
            <v>18000</v>
          </cell>
        </row>
        <row r="103">
          <cell r="AR103">
            <v>0</v>
          </cell>
        </row>
        <row r="104">
          <cell r="AR104">
            <v>0</v>
          </cell>
        </row>
        <row r="105">
          <cell r="AR105">
            <v>0</v>
          </cell>
        </row>
        <row r="106">
          <cell r="AR106">
            <v>0</v>
          </cell>
        </row>
        <row r="107">
          <cell r="AR107">
            <v>0</v>
          </cell>
        </row>
        <row r="108">
          <cell r="AR108">
            <v>0</v>
          </cell>
        </row>
        <row r="109">
          <cell r="AR109">
            <v>439241.85200000001</v>
          </cell>
        </row>
        <row r="110">
          <cell r="AR110">
            <v>60758.148000000001</v>
          </cell>
        </row>
        <row r="111">
          <cell r="AR111">
            <v>0</v>
          </cell>
        </row>
        <row r="112">
          <cell r="AR112">
            <v>0</v>
          </cell>
        </row>
        <row r="113">
          <cell r="AR113">
            <v>4200000</v>
          </cell>
        </row>
        <row r="114">
          <cell r="AR114">
            <v>11500</v>
          </cell>
        </row>
        <row r="115">
          <cell r="AR115">
            <v>4238500</v>
          </cell>
        </row>
        <row r="116">
          <cell r="AR116">
            <v>0</v>
          </cell>
        </row>
        <row r="117">
          <cell r="AR117">
            <v>0</v>
          </cell>
        </row>
        <row r="118">
          <cell r="AR118">
            <v>0</v>
          </cell>
        </row>
        <row r="119">
          <cell r="AR119">
            <v>0</v>
          </cell>
        </row>
        <row r="120">
          <cell r="AR120">
            <v>0</v>
          </cell>
        </row>
        <row r="121">
          <cell r="AR121">
            <v>0</v>
          </cell>
        </row>
        <row r="122">
          <cell r="AR122">
            <v>0</v>
          </cell>
        </row>
        <row r="123">
          <cell r="AR123">
            <v>0</v>
          </cell>
        </row>
        <row r="124">
          <cell r="AR124">
            <v>0</v>
          </cell>
        </row>
        <row r="125">
          <cell r="AR125">
            <v>0</v>
          </cell>
        </row>
        <row r="126">
          <cell r="AR126">
            <v>0</v>
          </cell>
        </row>
        <row r="127">
          <cell r="AR127">
            <v>400000</v>
          </cell>
        </row>
        <row r="128">
          <cell r="AR128">
            <v>199999.99874999997</v>
          </cell>
        </row>
        <row r="129">
          <cell r="AR129">
            <v>0</v>
          </cell>
        </row>
        <row r="130">
          <cell r="AR130">
            <v>402609.98290141654</v>
          </cell>
        </row>
        <row r="131">
          <cell r="AR131">
            <v>10500000</v>
          </cell>
        </row>
        <row r="132">
          <cell r="AR132">
            <v>736264.03636162402</v>
          </cell>
        </row>
        <row r="133">
          <cell r="AR133">
            <v>361125.98073695967</v>
          </cell>
        </row>
        <row r="134">
          <cell r="AR134">
            <v>0</v>
          </cell>
        </row>
        <row r="135">
          <cell r="AR135">
            <v>263352.28999999998</v>
          </cell>
        </row>
        <row r="136">
          <cell r="AR136">
            <v>462212.93</v>
          </cell>
        </row>
        <row r="137">
          <cell r="AR137">
            <v>873634.32000000007</v>
          </cell>
        </row>
        <row r="138">
          <cell r="AR138">
            <v>218937.93</v>
          </cell>
        </row>
        <row r="139">
          <cell r="AR139">
            <v>130281.70000000001</v>
          </cell>
        </row>
        <row r="140">
          <cell r="AR140">
            <v>11354.120000000003</v>
          </cell>
        </row>
        <row r="141">
          <cell r="AR141">
            <v>40226.71</v>
          </cell>
        </row>
        <row r="142">
          <cell r="AR142">
            <v>123251.77929999999</v>
          </cell>
        </row>
        <row r="143">
          <cell r="AR143">
            <v>4376748.2207000004</v>
          </cell>
        </row>
        <row r="144">
          <cell r="AR144">
            <v>0</v>
          </cell>
        </row>
        <row r="145">
          <cell r="AR145">
            <v>8980463.3059999999</v>
          </cell>
        </row>
        <row r="146">
          <cell r="AR146">
            <v>0</v>
          </cell>
        </row>
        <row r="147">
          <cell r="AR147">
            <v>3063507</v>
          </cell>
        </row>
        <row r="148">
          <cell r="AR148">
            <v>0</v>
          </cell>
        </row>
        <row r="149">
          <cell r="AR149">
            <v>3100000</v>
          </cell>
        </row>
        <row r="150">
          <cell r="AR150">
            <v>1500000</v>
          </cell>
        </row>
        <row r="151">
          <cell r="AR151">
            <v>0</v>
          </cell>
        </row>
        <row r="152">
          <cell r="AR152">
            <v>50000</v>
          </cell>
        </row>
        <row r="153">
          <cell r="AR153">
            <v>299999.995</v>
          </cell>
        </row>
        <row r="154">
          <cell r="AR154">
            <v>0</v>
          </cell>
        </row>
        <row r="155">
          <cell r="AR155">
            <v>3545651.1243607141</v>
          </cell>
        </row>
        <row r="156">
          <cell r="AR156">
            <v>0</v>
          </cell>
        </row>
        <row r="157">
          <cell r="AR157">
            <v>23593500</v>
          </cell>
        </row>
        <row r="158">
          <cell r="AR158">
            <v>1000000</v>
          </cell>
        </row>
        <row r="159">
          <cell r="AR159">
            <v>3152855</v>
          </cell>
        </row>
        <row r="160">
          <cell r="AR160">
            <v>4000000</v>
          </cell>
        </row>
        <row r="161">
          <cell r="AR161">
            <v>455300</v>
          </cell>
        </row>
        <row r="162">
          <cell r="AR162">
            <v>56799.997500000005</v>
          </cell>
        </row>
        <row r="163">
          <cell r="AR163">
            <v>0</v>
          </cell>
        </row>
        <row r="164">
          <cell r="AR164">
            <v>0</v>
          </cell>
        </row>
        <row r="165">
          <cell r="AR165">
            <v>2641097.9949427336</v>
          </cell>
        </row>
        <row r="166">
          <cell r="AR166">
            <v>0</v>
          </cell>
        </row>
        <row r="167">
          <cell r="AR167">
            <v>0</v>
          </cell>
        </row>
        <row r="168">
          <cell r="AR168">
            <v>3266000</v>
          </cell>
        </row>
        <row r="169">
          <cell r="AR169">
            <v>581000</v>
          </cell>
        </row>
        <row r="170">
          <cell r="AR170">
            <v>141671040</v>
          </cell>
        </row>
        <row r="171">
          <cell r="AR171">
            <v>0</v>
          </cell>
        </row>
        <row r="172">
          <cell r="AR172">
            <v>0</v>
          </cell>
        </row>
        <row r="173">
          <cell r="AR173">
            <v>0</v>
          </cell>
        </row>
        <row r="174">
          <cell r="AR174">
            <v>1216557.3732782006</v>
          </cell>
        </row>
        <row r="175">
          <cell r="AR175">
            <v>13500000</v>
          </cell>
        </row>
        <row r="176">
          <cell r="AR176">
            <v>0</v>
          </cell>
        </row>
        <row r="177">
          <cell r="AR177">
            <v>0</v>
          </cell>
        </row>
        <row r="178">
          <cell r="AR178">
            <v>0</v>
          </cell>
        </row>
        <row r="179">
          <cell r="AR179">
            <v>0</v>
          </cell>
        </row>
        <row r="180">
          <cell r="AR180">
            <v>0</v>
          </cell>
        </row>
        <row r="181">
          <cell r="AR181">
            <v>0</v>
          </cell>
        </row>
        <row r="182">
          <cell r="AR182">
            <v>0</v>
          </cell>
        </row>
        <row r="183">
          <cell r="AR183">
            <v>0</v>
          </cell>
        </row>
        <row r="184">
          <cell r="AR184">
            <v>0</v>
          </cell>
        </row>
        <row r="185">
          <cell r="AR185">
            <v>0</v>
          </cell>
        </row>
        <row r="186">
          <cell r="AR186">
            <v>0</v>
          </cell>
        </row>
        <row r="187">
          <cell r="AR187">
            <v>153380701.69</v>
          </cell>
        </row>
        <row r="188">
          <cell r="AR188">
            <v>582827.61600000004</v>
          </cell>
        </row>
        <row r="189">
          <cell r="AR189">
            <v>21760.536</v>
          </cell>
        </row>
        <row r="190">
          <cell r="AR190">
            <v>0</v>
          </cell>
        </row>
        <row r="191">
          <cell r="AR191">
            <v>35972.399999999994</v>
          </cell>
        </row>
        <row r="192">
          <cell r="AR192">
            <v>30723.791999999998</v>
          </cell>
        </row>
        <row r="193">
          <cell r="AR193">
            <v>5.7959999999999994</v>
          </cell>
        </row>
        <row r="194">
          <cell r="AR194">
            <v>116356.79999999999</v>
          </cell>
        </row>
        <row r="195">
          <cell r="AR195">
            <v>210581.17200000002</v>
          </cell>
        </row>
        <row r="196">
          <cell r="AR196">
            <v>4473388.6660000002</v>
          </cell>
        </row>
        <row r="197">
          <cell r="AR197">
            <v>769540.35</v>
          </cell>
        </row>
        <row r="198">
          <cell r="AR198">
            <v>202054.524</v>
          </cell>
        </row>
        <row r="199">
          <cell r="AR199">
            <v>45521.603999999992</v>
          </cell>
        </row>
        <row r="200">
          <cell r="AR200">
            <v>4046.6760000000004</v>
          </cell>
        </row>
        <row r="201">
          <cell r="AR201">
            <v>192649301.12197205</v>
          </cell>
        </row>
        <row r="202">
          <cell r="AR202">
            <v>12523250.719510525</v>
          </cell>
        </row>
        <row r="203">
          <cell r="AR203">
            <v>153625</v>
          </cell>
        </row>
        <row r="204">
          <cell r="AR204">
            <v>1231512</v>
          </cell>
        </row>
        <row r="205">
          <cell r="AR205">
            <v>411919</v>
          </cell>
        </row>
        <row r="206">
          <cell r="AR206">
            <v>8252388</v>
          </cell>
        </row>
        <row r="207">
          <cell r="AR207">
            <v>6194415</v>
          </cell>
        </row>
        <row r="208">
          <cell r="AR208">
            <v>9022920</v>
          </cell>
        </row>
        <row r="209">
          <cell r="AR209">
            <v>1988468.1585174296</v>
          </cell>
        </row>
        <row r="210">
          <cell r="AR210">
            <v>191436</v>
          </cell>
        </row>
        <row r="211">
          <cell r="AR211">
            <v>0</v>
          </cell>
        </row>
        <row r="212">
          <cell r="AR212">
            <v>0</v>
          </cell>
        </row>
        <row r="213">
          <cell r="AR213">
            <v>47962800</v>
          </cell>
        </row>
        <row r="214">
          <cell r="AR214">
            <v>0</v>
          </cell>
        </row>
        <row r="215">
          <cell r="AR215">
            <v>0</v>
          </cell>
        </row>
        <row r="216">
          <cell r="AR216">
            <v>0</v>
          </cell>
        </row>
        <row r="217">
          <cell r="AR217">
            <v>8514717.75</v>
          </cell>
        </row>
        <row r="218">
          <cell r="AR218">
            <v>58430866.000000007</v>
          </cell>
        </row>
        <row r="219">
          <cell r="AR219">
            <v>1042204.3887499999</v>
          </cell>
        </row>
        <row r="220">
          <cell r="AR220">
            <v>0</v>
          </cell>
        </row>
        <row r="221">
          <cell r="AR221">
            <v>0</v>
          </cell>
        </row>
        <row r="222">
          <cell r="AR222">
            <v>1164774.125</v>
          </cell>
        </row>
        <row r="223">
          <cell r="AR223">
            <v>582387.0625</v>
          </cell>
        </row>
        <row r="224">
          <cell r="AR224">
            <v>0</v>
          </cell>
        </row>
        <row r="225">
          <cell r="AR225">
            <v>0</v>
          </cell>
        </row>
        <row r="226">
          <cell r="AR226">
            <v>14607716.500000002</v>
          </cell>
        </row>
        <row r="227">
          <cell r="AR227">
            <v>1980116.0125000002</v>
          </cell>
        </row>
        <row r="228">
          <cell r="AR228">
            <v>0</v>
          </cell>
        </row>
        <row r="229">
          <cell r="AR229">
            <v>0</v>
          </cell>
        </row>
        <row r="230">
          <cell r="AR230">
            <v>0</v>
          </cell>
        </row>
        <row r="231">
          <cell r="AR231">
            <v>0</v>
          </cell>
        </row>
        <row r="232">
          <cell r="AR232">
            <v>0</v>
          </cell>
        </row>
        <row r="233">
          <cell r="AR233">
            <v>0</v>
          </cell>
        </row>
        <row r="234">
          <cell r="AR234">
            <v>0</v>
          </cell>
        </row>
        <row r="235">
          <cell r="AR235">
            <v>0</v>
          </cell>
        </row>
        <row r="236">
          <cell r="AR236">
            <v>0</v>
          </cell>
        </row>
        <row r="237">
          <cell r="AR237">
            <v>0</v>
          </cell>
        </row>
        <row r="238">
          <cell r="AR238">
            <v>0</v>
          </cell>
        </row>
        <row r="239">
          <cell r="AR239">
            <v>0</v>
          </cell>
        </row>
        <row r="240">
          <cell r="AR240">
            <v>0</v>
          </cell>
        </row>
        <row r="241">
          <cell r="AR241">
            <v>0</v>
          </cell>
        </row>
        <row r="242">
          <cell r="AR242">
            <v>0</v>
          </cell>
        </row>
        <row r="243">
          <cell r="AR243">
            <v>0</v>
          </cell>
        </row>
        <row r="244">
          <cell r="AR244">
            <v>0</v>
          </cell>
        </row>
        <row r="245">
          <cell r="AR245">
            <v>0</v>
          </cell>
        </row>
        <row r="246">
          <cell r="AR246">
            <v>0</v>
          </cell>
        </row>
        <row r="247">
          <cell r="AR247">
            <v>0</v>
          </cell>
        </row>
        <row r="248">
          <cell r="AR248">
            <v>0</v>
          </cell>
        </row>
        <row r="249">
          <cell r="AR249">
            <v>0</v>
          </cell>
        </row>
        <row r="250">
          <cell r="AR250">
            <v>0</v>
          </cell>
        </row>
        <row r="251">
          <cell r="AR251">
            <v>1076342</v>
          </cell>
        </row>
        <row r="252">
          <cell r="AR252">
            <v>139918</v>
          </cell>
        </row>
        <row r="253">
          <cell r="AR253">
            <v>1212281</v>
          </cell>
        </row>
        <row r="254">
          <cell r="AR254">
            <v>368216</v>
          </cell>
        </row>
        <row r="255">
          <cell r="AR255">
            <v>92998</v>
          </cell>
        </row>
        <row r="256">
          <cell r="AR256">
            <v>379916</v>
          </cell>
        </row>
        <row r="257">
          <cell r="AR257">
            <v>221100</v>
          </cell>
        </row>
        <row r="258">
          <cell r="AR258">
            <v>0</v>
          </cell>
        </row>
        <row r="259">
          <cell r="AR259">
            <v>31750</v>
          </cell>
        </row>
        <row r="260">
          <cell r="AR260">
            <v>109137</v>
          </cell>
        </row>
        <row r="261">
          <cell r="AR261">
            <v>68700</v>
          </cell>
        </row>
        <row r="262">
          <cell r="AR262">
            <v>83518</v>
          </cell>
        </row>
        <row r="263">
          <cell r="AR263">
            <v>0</v>
          </cell>
        </row>
        <row r="264">
          <cell r="AR264">
            <v>0</v>
          </cell>
        </row>
        <row r="265">
          <cell r="AR265">
            <v>0</v>
          </cell>
        </row>
        <row r="266">
          <cell r="AR266">
            <v>0</v>
          </cell>
        </row>
        <row r="267">
          <cell r="AR267">
            <v>0</v>
          </cell>
        </row>
        <row r="268">
          <cell r="AR268">
            <v>0</v>
          </cell>
        </row>
        <row r="269">
          <cell r="AR269">
            <v>0</v>
          </cell>
        </row>
        <row r="270">
          <cell r="AR270">
            <v>0</v>
          </cell>
        </row>
        <row r="271">
          <cell r="AR271">
            <v>0</v>
          </cell>
        </row>
        <row r="272">
          <cell r="AR272">
            <v>226000</v>
          </cell>
        </row>
        <row r="273">
          <cell r="AR273">
            <v>0</v>
          </cell>
        </row>
        <row r="274">
          <cell r="AR274">
            <v>2967.5125000000003</v>
          </cell>
        </row>
        <row r="275">
          <cell r="AR275">
            <v>26556461</v>
          </cell>
        </row>
        <row r="276">
          <cell r="AR276">
            <v>0</v>
          </cell>
        </row>
        <row r="277">
          <cell r="AR277">
            <v>0</v>
          </cell>
        </row>
        <row r="278">
          <cell r="AR278">
            <v>0</v>
          </cell>
        </row>
        <row r="279">
          <cell r="AR279">
            <v>0</v>
          </cell>
        </row>
        <row r="280">
          <cell r="AR280">
            <v>0</v>
          </cell>
        </row>
        <row r="281">
          <cell r="AR281">
            <v>4599999.9999995232</v>
          </cell>
        </row>
        <row r="282">
          <cell r="AR282">
            <v>63487.626250000001</v>
          </cell>
        </row>
        <row r="283">
          <cell r="AR283">
            <v>0</v>
          </cell>
        </row>
        <row r="284">
          <cell r="AR284">
            <v>276000</v>
          </cell>
        </row>
        <row r="285">
          <cell r="AR285">
            <v>619500</v>
          </cell>
        </row>
        <row r="286">
          <cell r="AR286">
            <v>2524082</v>
          </cell>
        </row>
        <row r="287">
          <cell r="AR287">
            <v>216000</v>
          </cell>
        </row>
        <row r="288">
          <cell r="AR288">
            <v>458000</v>
          </cell>
        </row>
        <row r="289">
          <cell r="AR289">
            <v>66990</v>
          </cell>
        </row>
        <row r="290">
          <cell r="AR290">
            <v>0</v>
          </cell>
        </row>
        <row r="291">
          <cell r="AR291">
            <v>98500</v>
          </cell>
        </row>
        <row r="292">
          <cell r="AR292">
            <v>52600</v>
          </cell>
        </row>
        <row r="293">
          <cell r="AR293">
            <v>0</v>
          </cell>
        </row>
        <row r="294">
          <cell r="AR294">
            <v>33664395.285481453</v>
          </cell>
        </row>
        <row r="295">
          <cell r="AR295">
            <v>34977786.681486733</v>
          </cell>
        </row>
        <row r="296">
          <cell r="AR296">
            <v>0</v>
          </cell>
        </row>
        <row r="297">
          <cell r="AR297">
            <v>0</v>
          </cell>
        </row>
        <row r="298">
          <cell r="AR298">
            <v>670874233.13106906</v>
          </cell>
        </row>
        <row r="299">
          <cell r="AR299">
            <v>163574634.30000001</v>
          </cell>
        </row>
        <row r="300">
          <cell r="AR300">
            <v>41363</v>
          </cell>
        </row>
        <row r="301">
          <cell r="AR301">
            <v>33871196.224999994</v>
          </cell>
        </row>
        <row r="302">
          <cell r="AR302">
            <v>1098271.925</v>
          </cell>
        </row>
        <row r="303">
          <cell r="AR303">
            <v>0</v>
          </cell>
        </row>
        <row r="304">
          <cell r="AR304">
            <v>0</v>
          </cell>
        </row>
        <row r="305">
          <cell r="AR305">
            <v>0</v>
          </cell>
        </row>
        <row r="306">
          <cell r="AR306">
            <v>0</v>
          </cell>
        </row>
        <row r="307">
          <cell r="AR307">
            <v>0</v>
          </cell>
        </row>
        <row r="308">
          <cell r="AR308">
            <v>0</v>
          </cell>
        </row>
        <row r="309">
          <cell r="AR309">
            <v>0</v>
          </cell>
        </row>
        <row r="310">
          <cell r="AR310">
            <v>0</v>
          </cell>
        </row>
        <row r="311">
          <cell r="AR311">
            <v>0</v>
          </cell>
        </row>
        <row r="312">
          <cell r="AR312">
            <v>0</v>
          </cell>
        </row>
        <row r="313">
          <cell r="AR313">
            <v>0</v>
          </cell>
        </row>
        <row r="314">
          <cell r="AR314">
            <v>0</v>
          </cell>
        </row>
        <row r="315">
          <cell r="AR315">
            <v>0</v>
          </cell>
        </row>
        <row r="328">
          <cell r="AR328">
            <v>0</v>
          </cell>
        </row>
      </sheetData>
      <sheetData sheetId="9"/>
      <sheetData sheetId="10"/>
      <sheetData sheetId="11">
        <row r="1">
          <cell r="A1" t="str">
            <v>Cheie</v>
          </cell>
        </row>
      </sheetData>
      <sheetData sheetId="12">
        <row r="1">
          <cell r="A1" t="str">
            <v>Rand CPP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 REALIZ"/>
      <sheetName val="HG622"/>
      <sheetName val="mail"/>
      <sheetName val="An1 Realizat"/>
      <sheetName val="An2 Realiz"/>
      <sheetName val="OG26"/>
      <sheetName val="Anexa4_Realizari"/>
      <sheetName val="Simulare"/>
      <sheetName val="LegeBuget2016"/>
      <sheetName val="An1 2016"/>
      <sheetName val="An2 2016"/>
      <sheetName val="An2"/>
      <sheetName val="An3 2016"/>
      <sheetName val="An4 (2)"/>
      <sheetName val="An4 2015"/>
      <sheetName val="An4 2016"/>
      <sheetName val="An5 2016"/>
      <sheetName val="Dotari 2016"/>
      <sheetName val="oldAn4 16"/>
      <sheetName val="An5 2015"/>
      <sheetName val="An6"/>
      <sheetName val="An7 2016"/>
      <sheetName val="An7 2015"/>
      <sheetName val="An8 2015"/>
      <sheetName val="An9 indicatori"/>
      <sheetName val="ch fin"/>
      <sheetName val="corel"/>
      <sheetName val="Trad2015"/>
      <sheetName val="Sheet1"/>
      <sheetName val="Trad16"/>
      <sheetName val="BL16"/>
      <sheetName val="prop2016"/>
      <sheetName val="Calcule"/>
      <sheetName val="Detalii BVC"/>
      <sheetName val="RU2016"/>
      <sheetName val="Opex"/>
      <sheetName val="RU15"/>
      <sheetName val="propSH2015"/>
      <sheetName val="neded sinteza"/>
      <sheetName val="621 2015"/>
      <sheetName val="BR"/>
      <sheetName val="balR"/>
      <sheetName val="centralizANRE"/>
      <sheetName val="ANRE2014"/>
      <sheetName val="ANRE2015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BL15"/>
      <sheetName val="cost unitar"/>
      <sheetName val="oldDetBVC"/>
      <sheetName val="bilant previzionat"/>
      <sheetName val="bilant previzionat (2)"/>
      <sheetName val="Bil11L"/>
      <sheetName val="CF INDIRECT"/>
      <sheetName val="Bilant sintetic"/>
      <sheetName val="SIMULARE COSTURI"/>
      <sheetName val="cheltuieli nedeductibile"/>
      <sheetName val="CASH-FLOW"/>
      <sheetName val="cash-flow indirect"/>
      <sheetName val="Sheet2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P1">
            <v>2012</v>
          </cell>
          <cell r="AL1">
            <v>2014</v>
          </cell>
          <cell r="BM1">
            <v>2015</v>
          </cell>
          <cell r="CQ1">
            <v>2016</v>
          </cell>
          <cell r="CZ1">
            <v>2017</v>
          </cell>
        </row>
        <row r="2">
          <cell r="P2" t="str">
            <v>Realizat 2012</v>
          </cell>
          <cell r="AB2" t="str">
            <v>Valoare lei
2013</v>
          </cell>
          <cell r="AL2" t="str">
            <v>Valoare lei
2014</v>
          </cell>
          <cell r="BM2" t="str">
            <v>Buget 2015        (cf ANRE)</v>
          </cell>
          <cell r="CQ2" t="str">
            <v>Valoare lei
2016</v>
          </cell>
          <cell r="CZ2" t="str">
            <v>Valoare lei
2017</v>
          </cell>
        </row>
        <row r="3">
          <cell r="P3">
            <v>171477.72</v>
          </cell>
          <cell r="AB3">
            <v>0</v>
          </cell>
          <cell r="AL3">
            <v>0</v>
          </cell>
          <cell r="BM3">
            <v>0</v>
          </cell>
        </row>
        <row r="4">
          <cell r="P4">
            <v>786730344.64999998</v>
          </cell>
          <cell r="AB4">
            <v>0</v>
          </cell>
          <cell r="AL4">
            <v>0</v>
          </cell>
          <cell r="BM4">
            <v>0</v>
          </cell>
        </row>
        <row r="6">
          <cell r="P6">
            <v>308592562.98000002</v>
          </cell>
          <cell r="AB6">
            <v>248269421</v>
          </cell>
          <cell r="AL6">
            <v>230000000</v>
          </cell>
          <cell r="BM6">
            <v>232200000</v>
          </cell>
          <cell r="CQ6">
            <v>272000000</v>
          </cell>
          <cell r="CZ6">
            <v>288000000</v>
          </cell>
        </row>
        <row r="7">
          <cell r="P7">
            <v>1082710263.3</v>
          </cell>
          <cell r="AB7">
            <v>0</v>
          </cell>
          <cell r="AL7">
            <v>0</v>
          </cell>
          <cell r="BM7">
            <v>0</v>
          </cell>
        </row>
        <row r="8">
          <cell r="P8">
            <v>4163451.48</v>
          </cell>
          <cell r="AB8">
            <v>0</v>
          </cell>
          <cell r="AL8">
            <v>0</v>
          </cell>
          <cell r="BM8">
            <v>0</v>
          </cell>
        </row>
        <row r="9">
          <cell r="P9">
            <v>3687310.2</v>
          </cell>
          <cell r="AB9">
            <v>0</v>
          </cell>
          <cell r="AL9">
            <v>0</v>
          </cell>
          <cell r="BM9">
            <v>0</v>
          </cell>
        </row>
        <row r="10">
          <cell r="P10">
            <v>62183151.939999998</v>
          </cell>
          <cell r="AB10">
            <v>0</v>
          </cell>
          <cell r="AL10">
            <v>0</v>
          </cell>
          <cell r="BM10">
            <v>0</v>
          </cell>
        </row>
        <row r="11">
          <cell r="P11">
            <v>22224012.969999999</v>
          </cell>
          <cell r="AB11">
            <v>0</v>
          </cell>
          <cell r="AL11">
            <v>0</v>
          </cell>
          <cell r="BM11">
            <v>0</v>
          </cell>
        </row>
        <row r="15">
          <cell r="P15">
            <v>58930228.710000001</v>
          </cell>
          <cell r="AB15">
            <v>0</v>
          </cell>
          <cell r="AL15">
            <v>0</v>
          </cell>
          <cell r="BM15">
            <v>0</v>
          </cell>
        </row>
        <row r="16">
          <cell r="P16">
            <v>44378856.920000002</v>
          </cell>
          <cell r="AB16">
            <v>0</v>
          </cell>
        </row>
        <row r="19">
          <cell r="P19">
            <v>1138627.49</v>
          </cell>
          <cell r="AB19">
            <v>0</v>
          </cell>
          <cell r="AL19">
            <v>1020000</v>
          </cell>
          <cell r="BM19">
            <v>1200000</v>
          </cell>
          <cell r="CQ19">
            <v>1847000</v>
          </cell>
          <cell r="CZ19">
            <v>1847000</v>
          </cell>
        </row>
        <row r="20">
          <cell r="P20">
            <v>306717.39</v>
          </cell>
          <cell r="AB20">
            <v>0</v>
          </cell>
          <cell r="AL20">
            <v>0</v>
          </cell>
          <cell r="BM20">
            <v>0</v>
          </cell>
        </row>
        <row r="24">
          <cell r="P24">
            <v>19652004.07</v>
          </cell>
          <cell r="AB24">
            <v>7987600.9999999991</v>
          </cell>
          <cell r="AL24">
            <v>0</v>
          </cell>
          <cell r="BM24">
            <v>0</v>
          </cell>
          <cell r="CQ24">
            <v>0</v>
          </cell>
          <cell r="CZ24">
            <v>0</v>
          </cell>
        </row>
        <row r="30">
          <cell r="P30">
            <v>0</v>
          </cell>
          <cell r="AB30">
            <v>496746375</v>
          </cell>
          <cell r="AL30">
            <v>612403200</v>
          </cell>
          <cell r="BM30">
            <v>499932088.85000002</v>
          </cell>
          <cell r="CQ30">
            <v>325208185.61589998</v>
          </cell>
          <cell r="CZ30">
            <v>192880000</v>
          </cell>
        </row>
        <row r="31">
          <cell r="AB31">
            <v>676555760</v>
          </cell>
          <cell r="AL31">
            <v>372759426</v>
          </cell>
          <cell r="BM31">
            <v>59680147.200000003</v>
          </cell>
          <cell r="CQ31">
            <v>60420013.599999987</v>
          </cell>
          <cell r="CZ31">
            <v>60192999.999999993</v>
          </cell>
        </row>
        <row r="32">
          <cell r="P32">
            <v>0</v>
          </cell>
          <cell r="AB32">
            <v>516000000</v>
          </cell>
          <cell r="AL32">
            <v>334849600</v>
          </cell>
        </row>
        <row r="33">
          <cell r="P33">
            <v>0</v>
          </cell>
          <cell r="AB33">
            <v>152000000</v>
          </cell>
          <cell r="AL33">
            <v>37909826</v>
          </cell>
        </row>
        <row r="34">
          <cell r="P34">
            <v>0</v>
          </cell>
          <cell r="AB34">
            <v>8555760</v>
          </cell>
          <cell r="AL34">
            <v>0</v>
          </cell>
        </row>
        <row r="35">
          <cell r="P35">
            <v>0</v>
          </cell>
          <cell r="AB35">
            <v>442170490</v>
          </cell>
          <cell r="AL35">
            <v>667559840</v>
          </cell>
          <cell r="BM35">
            <v>1367569842.6430433</v>
          </cell>
          <cell r="CQ35">
            <v>1512624201.9200003</v>
          </cell>
          <cell r="CZ35">
            <v>1612367600</v>
          </cell>
        </row>
        <row r="36">
          <cell r="AL36">
            <v>0</v>
          </cell>
          <cell r="BM36">
            <v>96443734.981733337</v>
          </cell>
          <cell r="CQ36">
            <v>16000000</v>
          </cell>
          <cell r="CZ36">
            <v>32400000</v>
          </cell>
        </row>
        <row r="37">
          <cell r="P37">
            <v>0</v>
          </cell>
          <cell r="AB37">
            <v>432133061.04000002</v>
          </cell>
          <cell r="AL37">
            <v>195404400</v>
          </cell>
          <cell r="BM37">
            <v>269846742.25</v>
          </cell>
          <cell r="CQ37">
            <v>160000000</v>
          </cell>
          <cell r="CZ37">
            <v>209300000</v>
          </cell>
        </row>
        <row r="38">
          <cell r="BM38">
            <v>10250000</v>
          </cell>
          <cell r="CQ38">
            <v>21000000</v>
          </cell>
          <cell r="CZ38">
            <v>33000000</v>
          </cell>
        </row>
        <row r="39">
          <cell r="P39">
            <v>0</v>
          </cell>
          <cell r="AB39">
            <v>237720000</v>
          </cell>
          <cell r="AL39">
            <v>213705791.06029224</v>
          </cell>
          <cell r="BM39">
            <v>148587412.99323288</v>
          </cell>
          <cell r="CQ39">
            <v>300000000</v>
          </cell>
          <cell r="CZ39">
            <v>351000000</v>
          </cell>
        </row>
        <row r="40">
          <cell r="BM40">
            <v>6736021.9606026681</v>
          </cell>
          <cell r="CQ40">
            <v>0</v>
          </cell>
          <cell r="CZ40">
            <v>0</v>
          </cell>
        </row>
        <row r="41">
          <cell r="BM41">
            <v>265565.17892234254</v>
          </cell>
          <cell r="CQ41">
            <v>0</v>
          </cell>
          <cell r="CZ41">
            <v>0</v>
          </cell>
        </row>
        <row r="42">
          <cell r="BM42">
            <v>23236.95</v>
          </cell>
          <cell r="CQ42">
            <v>46000</v>
          </cell>
          <cell r="CZ42">
            <v>46000</v>
          </cell>
        </row>
        <row r="43">
          <cell r="BM43">
            <v>5125224.7234461168</v>
          </cell>
          <cell r="CQ43">
            <v>0</v>
          </cell>
          <cell r="CZ43">
            <v>0</v>
          </cell>
        </row>
        <row r="44">
          <cell r="BM44">
            <v>80604100</v>
          </cell>
          <cell r="CQ44">
            <v>16100000.000000002</v>
          </cell>
          <cell r="CZ44">
            <v>24150000</v>
          </cell>
        </row>
        <row r="45">
          <cell r="CQ45">
            <v>310393775.00000006</v>
          </cell>
          <cell r="CZ45">
            <v>239830730</v>
          </cell>
        </row>
        <row r="47">
          <cell r="BM47">
            <v>2203200</v>
          </cell>
          <cell r="CQ47">
            <v>0</v>
          </cell>
          <cell r="CZ47">
            <v>0</v>
          </cell>
        </row>
        <row r="48">
          <cell r="BM48">
            <v>5832000</v>
          </cell>
          <cell r="CQ48">
            <v>0</v>
          </cell>
          <cell r="CZ48">
            <v>0</v>
          </cell>
        </row>
        <row r="49">
          <cell r="BM49">
            <v>15000</v>
          </cell>
          <cell r="CQ49">
            <v>0</v>
          </cell>
          <cell r="CZ49">
            <v>0</v>
          </cell>
        </row>
        <row r="50">
          <cell r="P50">
            <v>0</v>
          </cell>
          <cell r="AB50">
            <v>113256000</v>
          </cell>
          <cell r="AL50">
            <v>141671040</v>
          </cell>
          <cell r="BM50">
            <v>168782008.91059816</v>
          </cell>
          <cell r="CQ50">
            <v>42366501.399999999</v>
          </cell>
          <cell r="CZ50">
            <v>42366501.399999999</v>
          </cell>
        </row>
        <row r="51">
          <cell r="BM51">
            <v>12411359.800000001</v>
          </cell>
          <cell r="CQ51">
            <v>0</v>
          </cell>
          <cell r="CZ51">
            <v>0</v>
          </cell>
        </row>
        <row r="72">
          <cell r="P72">
            <v>1145248.6200000001</v>
          </cell>
          <cell r="AB72">
            <v>1152000</v>
          </cell>
          <cell r="AL72">
            <v>1000000</v>
          </cell>
          <cell r="BM72">
            <v>1024999.9999999999</v>
          </cell>
          <cell r="CQ72">
            <v>2117000</v>
          </cell>
          <cell r="CZ72">
            <v>2169925</v>
          </cell>
        </row>
        <row r="73">
          <cell r="P73">
            <v>3857788.01</v>
          </cell>
          <cell r="AB73">
            <v>3666000</v>
          </cell>
          <cell r="AL73">
            <v>500000</v>
          </cell>
          <cell r="BM73">
            <v>2000000</v>
          </cell>
          <cell r="CQ73">
            <v>0</v>
          </cell>
          <cell r="CZ73">
            <v>0</v>
          </cell>
        </row>
        <row r="83">
          <cell r="P83">
            <v>2913234.11</v>
          </cell>
          <cell r="AB83">
            <v>2822000</v>
          </cell>
          <cell r="AL83">
            <v>2550000</v>
          </cell>
          <cell r="BM83">
            <v>3183750</v>
          </cell>
          <cell r="CQ83">
            <v>0</v>
          </cell>
        </row>
        <row r="84">
          <cell r="CQ84">
            <v>2631000</v>
          </cell>
          <cell r="CZ84">
            <v>2756774.9999999995</v>
          </cell>
        </row>
        <row r="86">
          <cell r="P86">
            <v>73098.759999999995</v>
          </cell>
          <cell r="AB86">
            <v>0</v>
          </cell>
          <cell r="AL86">
            <v>0</v>
          </cell>
          <cell r="BM86">
            <v>0</v>
          </cell>
          <cell r="CQ86">
            <v>0</v>
          </cell>
          <cell r="CZ86">
            <v>0</v>
          </cell>
        </row>
        <row r="87">
          <cell r="AB87">
            <v>36000000</v>
          </cell>
          <cell r="AL87">
            <v>31200000</v>
          </cell>
          <cell r="BM87">
            <v>18894830.127500001</v>
          </cell>
          <cell r="CQ87">
            <v>9909000</v>
          </cell>
          <cell r="CZ87">
            <v>9909000</v>
          </cell>
        </row>
        <row r="88">
          <cell r="P88">
            <v>374106.16</v>
          </cell>
          <cell r="AB88">
            <v>0</v>
          </cell>
          <cell r="AL88">
            <v>0</v>
          </cell>
          <cell r="BM88">
            <v>0</v>
          </cell>
        </row>
        <row r="89">
          <cell r="P89">
            <v>211513</v>
          </cell>
          <cell r="AB89">
            <v>0</v>
          </cell>
          <cell r="AL89">
            <v>0</v>
          </cell>
          <cell r="BM89">
            <v>0</v>
          </cell>
        </row>
        <row r="90">
          <cell r="P90">
            <v>2436697.9700000002</v>
          </cell>
          <cell r="AB90">
            <v>0</v>
          </cell>
          <cell r="AL90">
            <v>0</v>
          </cell>
          <cell r="BM90">
            <v>0</v>
          </cell>
        </row>
        <row r="91">
          <cell r="P91">
            <v>67298.350000000006</v>
          </cell>
          <cell r="AB91">
            <v>0</v>
          </cell>
          <cell r="AL91">
            <v>0</v>
          </cell>
          <cell r="BM91">
            <v>1358000</v>
          </cell>
        </row>
        <row r="92">
          <cell r="P92">
            <v>2583373.4700000002</v>
          </cell>
          <cell r="AB92">
            <v>0</v>
          </cell>
          <cell r="AL92" t="e">
            <v>#REF!</v>
          </cell>
          <cell r="BM92">
            <v>49861302.25</v>
          </cell>
          <cell r="CQ92">
            <v>20000000</v>
          </cell>
        </row>
        <row r="93">
          <cell r="P93">
            <v>6937015.54</v>
          </cell>
          <cell r="AB93">
            <v>6942000</v>
          </cell>
          <cell r="AL93">
            <v>6000000</v>
          </cell>
          <cell r="BM93">
            <v>6000000</v>
          </cell>
          <cell r="CQ93">
            <v>6958000</v>
          </cell>
          <cell r="CZ93">
            <v>6958000</v>
          </cell>
        </row>
        <row r="95">
          <cell r="P95">
            <v>3158562.51</v>
          </cell>
          <cell r="AB95">
            <v>2777000</v>
          </cell>
          <cell r="AL95">
            <v>0</v>
          </cell>
          <cell r="BM95">
            <v>2000000</v>
          </cell>
          <cell r="CQ95">
            <v>2000000</v>
          </cell>
          <cell r="CZ95">
            <v>2000000</v>
          </cell>
        </row>
        <row r="101">
          <cell r="P101">
            <v>4727486.88</v>
          </cell>
          <cell r="AB101">
            <v>0</v>
          </cell>
          <cell r="AL101">
            <v>0</v>
          </cell>
          <cell r="BM101">
            <v>0</v>
          </cell>
        </row>
        <row r="104">
          <cell r="P104">
            <v>96013501.519999996</v>
          </cell>
          <cell r="AB104">
            <v>0</v>
          </cell>
          <cell r="AL104">
            <v>0</v>
          </cell>
          <cell r="BM104">
            <v>0</v>
          </cell>
        </row>
        <row r="105">
          <cell r="P105">
            <v>23018629.02</v>
          </cell>
          <cell r="AB105">
            <v>0</v>
          </cell>
          <cell r="AL105">
            <v>0</v>
          </cell>
          <cell r="BM105">
            <v>0</v>
          </cell>
        </row>
        <row r="106">
          <cell r="P106">
            <v>14579175.58</v>
          </cell>
          <cell r="AB106">
            <v>0</v>
          </cell>
          <cell r="AL106">
            <v>0</v>
          </cell>
          <cell r="BM106">
            <v>0</v>
          </cell>
        </row>
        <row r="110">
          <cell r="P110">
            <v>1454839.51</v>
          </cell>
          <cell r="AB110">
            <v>1900000</v>
          </cell>
          <cell r="AL110">
            <v>968797.9341975</v>
          </cell>
          <cell r="BM110">
            <v>1527777.7777777775</v>
          </cell>
          <cell r="CQ110">
            <v>11552000</v>
          </cell>
          <cell r="CZ110">
            <v>11552000</v>
          </cell>
        </row>
        <row r="114">
          <cell r="P114">
            <v>3021264.48</v>
          </cell>
          <cell r="AB114">
            <v>0</v>
          </cell>
          <cell r="AL114">
            <v>0</v>
          </cell>
          <cell r="BM114">
            <v>0</v>
          </cell>
        </row>
        <row r="115">
          <cell r="P115">
            <v>775528.1</v>
          </cell>
          <cell r="AB115">
            <v>0</v>
          </cell>
          <cell r="AL115">
            <v>0</v>
          </cell>
          <cell r="BM115">
            <v>0</v>
          </cell>
        </row>
        <row r="116">
          <cell r="P116">
            <v>881298</v>
          </cell>
          <cell r="AB116">
            <v>0</v>
          </cell>
          <cell r="AL116">
            <v>0</v>
          </cell>
          <cell r="BM116">
            <v>0</v>
          </cell>
        </row>
        <row r="117">
          <cell r="P117">
            <v>8698964.6400000006</v>
          </cell>
          <cell r="AL117">
            <v>44789850</v>
          </cell>
        </row>
        <row r="119">
          <cell r="P119">
            <v>259962.22</v>
          </cell>
          <cell r="AB119">
            <v>0</v>
          </cell>
          <cell r="AL119">
            <v>0</v>
          </cell>
          <cell r="BM119">
            <v>0</v>
          </cell>
        </row>
        <row r="120">
          <cell r="P120">
            <v>9647317.8000000007</v>
          </cell>
        </row>
        <row r="121">
          <cell r="P121">
            <v>24255609.170000002</v>
          </cell>
          <cell r="AB121">
            <v>0</v>
          </cell>
          <cell r="AL121">
            <v>0</v>
          </cell>
          <cell r="BM121">
            <v>0</v>
          </cell>
        </row>
        <row r="124">
          <cell r="P124">
            <v>1145923.49</v>
          </cell>
          <cell r="AB124">
            <v>1152000</v>
          </cell>
          <cell r="AL124">
            <v>2000000</v>
          </cell>
          <cell r="BM124">
            <v>3492540.65</v>
          </cell>
          <cell r="CQ124">
            <v>1126151.0836363637</v>
          </cell>
          <cell r="CZ124">
            <v>1126151.0836363637</v>
          </cell>
        </row>
        <row r="125">
          <cell r="P125">
            <v>130590.03</v>
          </cell>
          <cell r="AB125">
            <v>138000</v>
          </cell>
          <cell r="AL125">
            <v>61672.430382886625</v>
          </cell>
          <cell r="BM125">
            <v>256616.6</v>
          </cell>
          <cell r="CQ125">
            <v>4500</v>
          </cell>
          <cell r="CZ125">
            <v>4500</v>
          </cell>
        </row>
        <row r="126">
          <cell r="P126">
            <v>1480015.33</v>
          </cell>
          <cell r="AB126">
            <v>1173000</v>
          </cell>
          <cell r="AL126">
            <v>363340.19496600545</v>
          </cell>
          <cell r="BM126">
            <v>2447633.67</v>
          </cell>
          <cell r="CQ126">
            <v>125864.35</v>
          </cell>
          <cell r="CZ126">
            <v>129300</v>
          </cell>
        </row>
        <row r="127">
          <cell r="P127">
            <v>130109.19</v>
          </cell>
          <cell r="AB127">
            <v>113000</v>
          </cell>
          <cell r="AL127">
            <v>46169.374651107864</v>
          </cell>
          <cell r="BM127">
            <v>0</v>
          </cell>
          <cell r="CQ127">
            <v>0</v>
          </cell>
          <cell r="CZ127">
            <v>0</v>
          </cell>
        </row>
        <row r="128">
          <cell r="P128">
            <v>3388729.83</v>
          </cell>
          <cell r="AB128">
            <v>2481000</v>
          </cell>
          <cell r="AL128">
            <v>3272641.7429765398</v>
          </cell>
          <cell r="BM128">
            <v>3697086</v>
          </cell>
          <cell r="CQ128">
            <v>1179700</v>
          </cell>
          <cell r="CZ128">
            <v>2249700</v>
          </cell>
        </row>
        <row r="129">
          <cell r="P129">
            <v>190322.49</v>
          </cell>
          <cell r="AB129">
            <v>210000</v>
          </cell>
          <cell r="AL129">
            <v>245409.49594728346</v>
          </cell>
          <cell r="BM129">
            <v>410334.80000000005</v>
          </cell>
          <cell r="CQ129">
            <v>293900</v>
          </cell>
          <cell r="CZ129">
            <v>293900</v>
          </cell>
        </row>
        <row r="130">
          <cell r="P130">
            <v>817700.13</v>
          </cell>
          <cell r="AB130">
            <v>625000</v>
          </cell>
          <cell r="AL130">
            <v>553112.2929317879</v>
          </cell>
          <cell r="BM130">
            <v>728676.24</v>
          </cell>
          <cell r="CQ130">
            <v>573999</v>
          </cell>
          <cell r="CZ130">
            <v>573999</v>
          </cell>
        </row>
        <row r="131">
          <cell r="P131">
            <v>1138722.55</v>
          </cell>
          <cell r="AB131">
            <v>559000</v>
          </cell>
          <cell r="AL131">
            <v>0</v>
          </cell>
          <cell r="BM131">
            <v>282099.99999999994</v>
          </cell>
          <cell r="CQ131">
            <v>0</v>
          </cell>
          <cell r="CZ131">
            <v>0</v>
          </cell>
        </row>
        <row r="132">
          <cell r="AL132">
            <v>144026.46814438925</v>
          </cell>
          <cell r="BM132">
            <v>0</v>
          </cell>
          <cell r="CQ132">
            <v>0</v>
          </cell>
          <cell r="CZ132">
            <v>0</v>
          </cell>
        </row>
        <row r="133">
          <cell r="P133">
            <v>2435.39</v>
          </cell>
          <cell r="AB133">
            <v>0</v>
          </cell>
          <cell r="AL133">
            <v>0</v>
          </cell>
          <cell r="BM133">
            <v>200</v>
          </cell>
          <cell r="CQ133">
            <v>1850</v>
          </cell>
          <cell r="CZ133">
            <v>1850</v>
          </cell>
        </row>
        <row r="134">
          <cell r="P134">
            <v>2005155.57</v>
          </cell>
          <cell r="AB134">
            <v>1184000</v>
          </cell>
          <cell r="AL134">
            <v>1637349.09129305</v>
          </cell>
          <cell r="BM134">
            <v>6790982.7000000002</v>
          </cell>
          <cell r="CQ134">
            <v>2688320</v>
          </cell>
          <cell r="CZ134">
            <v>2704098.8</v>
          </cell>
        </row>
        <row r="135">
          <cell r="P135">
            <v>1285435.1100000001</v>
          </cell>
          <cell r="AB135">
            <v>528000</v>
          </cell>
          <cell r="AL135">
            <v>533821.07086107635</v>
          </cell>
          <cell r="BM135">
            <v>640060</v>
          </cell>
          <cell r="CQ135">
            <v>753562</v>
          </cell>
          <cell r="CZ135">
            <v>753562</v>
          </cell>
        </row>
        <row r="136">
          <cell r="P136">
            <v>150930.57</v>
          </cell>
          <cell r="AB136">
            <v>163000</v>
          </cell>
          <cell r="AL136">
            <v>562429.11333949515</v>
          </cell>
          <cell r="BM136">
            <v>0</v>
          </cell>
          <cell r="CQ136">
            <v>0</v>
          </cell>
          <cell r="CZ136">
            <v>0</v>
          </cell>
        </row>
        <row r="137">
          <cell r="AL137">
            <v>163101.72450637849</v>
          </cell>
          <cell r="BM137">
            <v>654887.00000000012</v>
          </cell>
          <cell r="CQ137">
            <v>0</v>
          </cell>
          <cell r="CZ137">
            <v>0</v>
          </cell>
        </row>
        <row r="139">
          <cell r="P139">
            <v>579829.98</v>
          </cell>
          <cell r="AB139">
            <v>334000</v>
          </cell>
          <cell r="AL139">
            <v>375165.56905786134</v>
          </cell>
          <cell r="BM139">
            <v>2380932.36</v>
          </cell>
          <cell r="CQ139">
            <v>656882</v>
          </cell>
          <cell r="CZ139">
            <v>643829.9</v>
          </cell>
        </row>
        <row r="140">
          <cell r="P140">
            <v>176697.07</v>
          </cell>
          <cell r="AB140">
            <v>142000</v>
          </cell>
          <cell r="AL140">
            <v>113274.34164634161</v>
          </cell>
          <cell r="BM140">
            <v>178751.99999999997</v>
          </cell>
          <cell r="CQ140">
            <v>108372</v>
          </cell>
          <cell r="CZ140">
            <v>108372</v>
          </cell>
        </row>
        <row r="141">
          <cell r="P141">
            <v>618.49</v>
          </cell>
          <cell r="AB141">
            <v>0</v>
          </cell>
          <cell r="AL141">
            <v>14710.953460563846</v>
          </cell>
          <cell r="BM141">
            <v>0</v>
          </cell>
          <cell r="CQ141">
            <v>0</v>
          </cell>
          <cell r="CZ141">
            <v>0</v>
          </cell>
        </row>
        <row r="142">
          <cell r="P142">
            <v>-22334.57</v>
          </cell>
          <cell r="AB142">
            <v>0</v>
          </cell>
          <cell r="AL142">
            <v>2674.7188110116081</v>
          </cell>
          <cell r="BM142">
            <v>0</v>
          </cell>
          <cell r="CQ142">
            <v>436363.63636363635</v>
          </cell>
          <cell r="CZ142">
            <v>436363.63636363635</v>
          </cell>
        </row>
        <row r="143">
          <cell r="P143">
            <v>1488660.12</v>
          </cell>
          <cell r="AB143">
            <v>1025000</v>
          </cell>
          <cell r="AL143">
            <v>965182.61512279091</v>
          </cell>
          <cell r="BM143">
            <v>707853.40999999992</v>
          </cell>
          <cell r="CQ143">
            <v>697221</v>
          </cell>
          <cell r="CZ143">
            <v>1660600</v>
          </cell>
        </row>
        <row r="144">
          <cell r="P144">
            <v>393089.66</v>
          </cell>
          <cell r="AB144">
            <v>394000</v>
          </cell>
          <cell r="AL144">
            <v>249251.69656054975</v>
          </cell>
          <cell r="BM144">
            <v>147928</v>
          </cell>
          <cell r="CQ144">
            <v>555939.5</v>
          </cell>
          <cell r="CZ144">
            <v>559070</v>
          </cell>
        </row>
        <row r="145">
          <cell r="P145">
            <v>4801.54</v>
          </cell>
          <cell r="AB145">
            <v>0</v>
          </cell>
          <cell r="AL145">
            <v>2710.1053408812918</v>
          </cell>
          <cell r="BM145">
            <v>21800.000000000004</v>
          </cell>
          <cell r="CQ145">
            <v>32500</v>
          </cell>
          <cell r="CZ145">
            <v>34125</v>
          </cell>
        </row>
        <row r="146">
          <cell r="P146">
            <v>2346070.83</v>
          </cell>
          <cell r="AB146">
            <v>2155000</v>
          </cell>
          <cell r="AL146">
            <v>2500000</v>
          </cell>
          <cell r="BM146">
            <v>3443444.2800000003</v>
          </cell>
          <cell r="CQ146">
            <v>1713913.3200000003</v>
          </cell>
          <cell r="CZ146">
            <v>2817711</v>
          </cell>
        </row>
        <row r="147">
          <cell r="P147">
            <v>9.82</v>
          </cell>
          <cell r="AB147">
            <v>0</v>
          </cell>
          <cell r="AL147">
            <v>0</v>
          </cell>
          <cell r="BM147">
            <v>0</v>
          </cell>
          <cell r="CQ147">
            <v>0</v>
          </cell>
          <cell r="CZ147">
            <v>0</v>
          </cell>
        </row>
        <row r="148">
          <cell r="P148">
            <v>28949.22</v>
          </cell>
          <cell r="AB148">
            <v>29000</v>
          </cell>
          <cell r="AL148">
            <v>0</v>
          </cell>
          <cell r="BM148">
            <v>0</v>
          </cell>
          <cell r="CQ148">
            <v>0</v>
          </cell>
          <cell r="CZ148">
            <v>0</v>
          </cell>
        </row>
        <row r="149">
          <cell r="P149">
            <v>3921.01</v>
          </cell>
          <cell r="AB149">
            <v>0</v>
          </cell>
          <cell r="AL149">
            <v>0</v>
          </cell>
          <cell r="BM149">
            <v>0</v>
          </cell>
          <cell r="CQ149">
            <v>0</v>
          </cell>
          <cell r="CZ149">
            <v>0</v>
          </cell>
        </row>
        <row r="150">
          <cell r="P150">
            <v>54350.59</v>
          </cell>
          <cell r="AB150">
            <v>20000000</v>
          </cell>
          <cell r="AL150">
            <v>3500</v>
          </cell>
          <cell r="BM150">
            <v>0</v>
          </cell>
          <cell r="CQ150">
            <v>0</v>
          </cell>
          <cell r="CZ150">
            <v>0</v>
          </cell>
        </row>
        <row r="151">
          <cell r="P151">
            <v>2740048.66</v>
          </cell>
          <cell r="AB151">
            <v>2668000</v>
          </cell>
          <cell r="AL151">
            <v>1590800</v>
          </cell>
          <cell r="BM151">
            <v>591000</v>
          </cell>
          <cell r="CQ151">
            <v>693897.36</v>
          </cell>
          <cell r="CZ151">
            <v>693897.36</v>
          </cell>
        </row>
        <row r="152">
          <cell r="P152">
            <v>1037161.9</v>
          </cell>
          <cell r="AB152">
            <v>1092000</v>
          </cell>
          <cell r="AL152">
            <v>738650</v>
          </cell>
          <cell r="BM152">
            <v>243000</v>
          </cell>
          <cell r="CQ152">
            <v>225500</v>
          </cell>
          <cell r="CZ152">
            <v>225500</v>
          </cell>
        </row>
        <row r="153">
          <cell r="P153">
            <v>263790690.41999999</v>
          </cell>
          <cell r="AB153">
            <v>278075593</v>
          </cell>
          <cell r="AL153">
            <v>313485547.44525546</v>
          </cell>
          <cell r="BM153">
            <v>320564622</v>
          </cell>
          <cell r="CQ153">
            <v>328050000.00000006</v>
          </cell>
          <cell r="CZ153">
            <v>328050000</v>
          </cell>
        </row>
        <row r="154">
          <cell r="P154">
            <v>347111.26</v>
          </cell>
          <cell r="AB154">
            <v>346000</v>
          </cell>
          <cell r="AL154">
            <v>408746.34750000003</v>
          </cell>
          <cell r="BM154">
            <v>654280.58840653859</v>
          </cell>
          <cell r="CQ154">
            <v>278838</v>
          </cell>
          <cell r="CZ154">
            <v>278838</v>
          </cell>
        </row>
        <row r="156">
          <cell r="P156">
            <v>260722.12</v>
          </cell>
          <cell r="AB156">
            <v>257000</v>
          </cell>
          <cell r="AL156">
            <v>596500</v>
          </cell>
          <cell r="BM156">
            <v>574137.04</v>
          </cell>
          <cell r="CQ156">
            <v>250765</v>
          </cell>
          <cell r="CZ156">
            <v>250765</v>
          </cell>
        </row>
        <row r="157">
          <cell r="P157">
            <v>80733416.099999994</v>
          </cell>
          <cell r="AB157">
            <v>0</v>
          </cell>
          <cell r="AL157">
            <v>0</v>
          </cell>
          <cell r="BM157">
            <v>54037.870753086732</v>
          </cell>
          <cell r="CQ157">
            <v>0</v>
          </cell>
          <cell r="CZ157">
            <v>0</v>
          </cell>
        </row>
        <row r="158">
          <cell r="P158">
            <v>1122365.97</v>
          </cell>
          <cell r="AB158">
            <v>1023000</v>
          </cell>
          <cell r="AL158">
            <v>1251110.42</v>
          </cell>
          <cell r="BM158">
            <v>1431254.6879075954</v>
          </cell>
          <cell r="CQ158">
            <v>1639005</v>
          </cell>
          <cell r="CZ158">
            <v>1639005</v>
          </cell>
        </row>
        <row r="159">
          <cell r="AL159">
            <v>42400256.478876591</v>
          </cell>
          <cell r="BM159">
            <v>1437011.9999999998</v>
          </cell>
          <cell r="CQ159">
            <v>0</v>
          </cell>
          <cell r="CZ159">
            <v>0</v>
          </cell>
        </row>
        <row r="160">
          <cell r="AL160">
            <v>0</v>
          </cell>
          <cell r="BM160">
            <v>7342409.9999999991</v>
          </cell>
          <cell r="CQ160">
            <v>0</v>
          </cell>
          <cell r="CZ160">
            <v>0</v>
          </cell>
        </row>
        <row r="161">
          <cell r="BM161">
            <v>0</v>
          </cell>
          <cell r="CQ161">
            <v>0</v>
          </cell>
          <cell r="CZ161">
            <v>0</v>
          </cell>
        </row>
        <row r="162">
          <cell r="CQ162">
            <v>0</v>
          </cell>
          <cell r="CZ162">
            <v>0</v>
          </cell>
        </row>
        <row r="163">
          <cell r="P163">
            <v>1561809.88</v>
          </cell>
          <cell r="AB163">
            <v>1396000</v>
          </cell>
          <cell r="AL163">
            <v>400000</v>
          </cell>
          <cell r="BM163">
            <v>1744185.6000000003</v>
          </cell>
          <cell r="CQ163">
            <v>0</v>
          </cell>
          <cell r="CZ163">
            <v>0</v>
          </cell>
        </row>
        <row r="164">
          <cell r="CQ164">
            <v>150500</v>
          </cell>
          <cell r="CZ164">
            <v>150500</v>
          </cell>
        </row>
        <row r="165">
          <cell r="CQ165">
            <v>5399999.9999999991</v>
          </cell>
          <cell r="CZ165">
            <v>5399999.9999999991</v>
          </cell>
        </row>
        <row r="166">
          <cell r="CQ166">
            <v>32372600</v>
          </cell>
          <cell r="CZ166">
            <v>32500000</v>
          </cell>
        </row>
        <row r="167">
          <cell r="CQ167">
            <v>0</v>
          </cell>
          <cell r="CZ167">
            <v>0</v>
          </cell>
        </row>
        <row r="168">
          <cell r="CQ168">
            <v>12000000</v>
          </cell>
          <cell r="CZ168">
            <v>12000000</v>
          </cell>
        </row>
        <row r="169">
          <cell r="CQ169">
            <v>0</v>
          </cell>
          <cell r="CZ169">
            <v>0</v>
          </cell>
        </row>
        <row r="170">
          <cell r="CQ170">
            <v>93000000</v>
          </cell>
          <cell r="CZ170">
            <v>94046140</v>
          </cell>
        </row>
        <row r="171">
          <cell r="CZ171">
            <v>0</v>
          </cell>
        </row>
        <row r="172">
          <cell r="CZ172">
            <v>0</v>
          </cell>
        </row>
        <row r="173">
          <cell r="CZ173">
            <v>0</v>
          </cell>
        </row>
        <row r="174">
          <cell r="CZ174">
            <v>0</v>
          </cell>
        </row>
        <row r="175">
          <cell r="CZ175">
            <v>0</v>
          </cell>
        </row>
        <row r="176">
          <cell r="P176">
            <v>8903.1</v>
          </cell>
          <cell r="AB176">
            <v>0</v>
          </cell>
          <cell r="AL176">
            <v>0</v>
          </cell>
          <cell r="BM176">
            <v>8462.0000000000018</v>
          </cell>
          <cell r="CQ176">
            <v>7500</v>
          </cell>
          <cell r="CZ176">
            <v>7500</v>
          </cell>
        </row>
        <row r="177">
          <cell r="P177">
            <v>-1543.61</v>
          </cell>
          <cell r="AB177">
            <v>0</v>
          </cell>
          <cell r="AL177">
            <v>0</v>
          </cell>
          <cell r="BM177">
            <v>0</v>
          </cell>
          <cell r="CQ177">
            <v>0</v>
          </cell>
          <cell r="CZ177">
            <v>0</v>
          </cell>
        </row>
        <row r="178">
          <cell r="AB178">
            <v>0</v>
          </cell>
          <cell r="AL178">
            <v>104639700</v>
          </cell>
          <cell r="BM178">
            <v>0</v>
          </cell>
          <cell r="CQ178">
            <v>0</v>
          </cell>
          <cell r="CZ178">
            <v>0</v>
          </cell>
        </row>
        <row r="179">
          <cell r="P179">
            <v>61083135.240000002</v>
          </cell>
          <cell r="AB179">
            <v>0</v>
          </cell>
          <cell r="AL179">
            <v>0</v>
          </cell>
          <cell r="BM179">
            <v>0</v>
          </cell>
          <cell r="CQ179">
            <v>0</v>
          </cell>
          <cell r="CZ179">
            <v>0</v>
          </cell>
        </row>
        <row r="180">
          <cell r="P180">
            <v>25712954.719999999</v>
          </cell>
          <cell r="AB180">
            <v>0</v>
          </cell>
          <cell r="AL180">
            <v>0</v>
          </cell>
          <cell r="BM180">
            <v>11028015</v>
          </cell>
          <cell r="CQ180">
            <v>9296568</v>
          </cell>
          <cell r="CZ180">
            <v>9296568</v>
          </cell>
        </row>
        <row r="181">
          <cell r="P181">
            <v>49288244.259999998</v>
          </cell>
          <cell r="AB181">
            <v>0</v>
          </cell>
          <cell r="AL181">
            <v>0</v>
          </cell>
          <cell r="BM181">
            <v>51289680</v>
          </cell>
          <cell r="CQ181">
            <v>61976521</v>
          </cell>
          <cell r="CZ181">
            <v>61976521</v>
          </cell>
        </row>
        <row r="182">
          <cell r="P182">
            <v>72851055.700000003</v>
          </cell>
          <cell r="AB182">
            <v>0</v>
          </cell>
          <cell r="AL182">
            <v>0</v>
          </cell>
          <cell r="BM182">
            <v>0</v>
          </cell>
          <cell r="CQ182">
            <v>0</v>
          </cell>
          <cell r="CZ182">
            <v>0</v>
          </cell>
        </row>
        <row r="183">
          <cell r="P183">
            <v>11828044.59</v>
          </cell>
          <cell r="AB183">
            <v>0</v>
          </cell>
          <cell r="AL183">
            <v>0</v>
          </cell>
          <cell r="BM183">
            <v>9408618</v>
          </cell>
          <cell r="CQ183">
            <v>12900842</v>
          </cell>
          <cell r="CZ183">
            <v>12900842</v>
          </cell>
        </row>
        <row r="184">
          <cell r="P184">
            <v>62521794.759999998</v>
          </cell>
          <cell r="AB184">
            <v>150000000</v>
          </cell>
          <cell r="AL184">
            <v>0</v>
          </cell>
          <cell r="BM184">
            <v>11849377</v>
          </cell>
          <cell r="CQ184">
            <v>14747231</v>
          </cell>
          <cell r="CZ184">
            <v>14747231</v>
          </cell>
        </row>
        <row r="185">
          <cell r="P185">
            <v>1105689.47</v>
          </cell>
          <cell r="AB185">
            <v>0</v>
          </cell>
          <cell r="AL185">
            <v>0</v>
          </cell>
          <cell r="BM185">
            <v>2337471</v>
          </cell>
          <cell r="CQ185">
            <v>2578810</v>
          </cell>
          <cell r="CZ185">
            <v>2578810</v>
          </cell>
        </row>
        <row r="186">
          <cell r="BM186">
            <v>3676508.67</v>
          </cell>
          <cell r="CQ186">
            <v>11618901.000000011</v>
          </cell>
          <cell r="CZ186">
            <v>11638461.000000011</v>
          </cell>
        </row>
        <row r="187">
          <cell r="BM187">
            <v>0</v>
          </cell>
          <cell r="CQ187">
            <v>0</v>
          </cell>
        </row>
        <row r="188">
          <cell r="BM188">
            <v>0</v>
          </cell>
          <cell r="CQ188">
            <v>0</v>
          </cell>
        </row>
        <row r="189">
          <cell r="P189">
            <v>2900571</v>
          </cell>
          <cell r="AB189">
            <v>2891000</v>
          </cell>
          <cell r="AL189">
            <v>2433503.6970602921</v>
          </cell>
          <cell r="BM189">
            <v>2400000</v>
          </cell>
          <cell r="CQ189">
            <v>2993792.1761359004</v>
          </cell>
          <cell r="CZ189">
            <v>2803336.6</v>
          </cell>
        </row>
        <row r="190">
          <cell r="P190">
            <v>-15.52</v>
          </cell>
          <cell r="AB190">
            <v>0</v>
          </cell>
          <cell r="AL190">
            <v>0</v>
          </cell>
          <cell r="BM190">
            <v>0</v>
          </cell>
          <cell r="CQ190">
            <v>0</v>
          </cell>
          <cell r="CZ190">
            <v>0</v>
          </cell>
        </row>
        <row r="191">
          <cell r="P191">
            <v>4414495.05</v>
          </cell>
          <cell r="AB191">
            <v>0</v>
          </cell>
          <cell r="AL191">
            <v>5650489.1339999996</v>
          </cell>
          <cell r="BM191">
            <v>6853500.6699999999</v>
          </cell>
          <cell r="CQ191">
            <v>6613900.9199999999</v>
          </cell>
          <cell r="CZ191">
            <v>6637442.4746000003</v>
          </cell>
        </row>
        <row r="192">
          <cell r="P192">
            <v>8513.4</v>
          </cell>
          <cell r="AB192">
            <v>9000</v>
          </cell>
          <cell r="AL192">
            <v>18000</v>
          </cell>
          <cell r="BM192">
            <v>0</v>
          </cell>
          <cell r="CQ192">
            <v>0</v>
          </cell>
          <cell r="CZ192">
            <v>0</v>
          </cell>
        </row>
        <row r="193">
          <cell r="CQ193">
            <v>172000</v>
          </cell>
          <cell r="CZ193">
            <v>172000</v>
          </cell>
        </row>
        <row r="195">
          <cell r="P195">
            <v>773576.26</v>
          </cell>
          <cell r="AB195">
            <v>568000</v>
          </cell>
          <cell r="AL195">
            <v>439241.85200000001</v>
          </cell>
          <cell r="BM195">
            <v>307003.99660000001</v>
          </cell>
          <cell r="CQ195">
            <v>221630</v>
          </cell>
          <cell r="CZ195">
            <v>221630</v>
          </cell>
        </row>
        <row r="196">
          <cell r="CQ196">
            <v>0</v>
          </cell>
          <cell r="CZ196">
            <v>0</v>
          </cell>
        </row>
        <row r="197">
          <cell r="P197">
            <v>134852</v>
          </cell>
          <cell r="AB197">
            <v>119000</v>
          </cell>
          <cell r="AL197">
            <v>60758.148000000001</v>
          </cell>
          <cell r="BM197">
            <v>67470</v>
          </cell>
          <cell r="CQ197">
            <v>138200</v>
          </cell>
          <cell r="CZ197">
            <v>138200</v>
          </cell>
        </row>
        <row r="198">
          <cell r="P198">
            <v>243446.5</v>
          </cell>
          <cell r="AB198">
            <v>0</v>
          </cell>
          <cell r="AL198">
            <v>0</v>
          </cell>
          <cell r="BM198">
            <v>0</v>
          </cell>
          <cell r="CQ198">
            <v>0</v>
          </cell>
          <cell r="CZ198">
            <v>0</v>
          </cell>
        </row>
        <row r="199">
          <cell r="P199">
            <v>10362.41</v>
          </cell>
          <cell r="AB199">
            <v>0</v>
          </cell>
          <cell r="AL199">
            <v>0</v>
          </cell>
          <cell r="BM199">
            <v>0</v>
          </cell>
          <cell r="CQ199">
            <v>11100</v>
          </cell>
          <cell r="CZ199">
            <v>11100</v>
          </cell>
        </row>
        <row r="200">
          <cell r="CQ200">
            <v>600000</v>
          </cell>
          <cell r="CZ200">
            <v>600000</v>
          </cell>
        </row>
        <row r="201">
          <cell r="P201">
            <v>3847798.43</v>
          </cell>
          <cell r="AB201">
            <v>1200000</v>
          </cell>
          <cell r="AL201">
            <v>4200000</v>
          </cell>
          <cell r="BM201">
            <v>9787157.9900000021</v>
          </cell>
          <cell r="CQ201">
            <v>0</v>
          </cell>
          <cell r="CZ201">
            <v>0</v>
          </cell>
        </row>
        <row r="202">
          <cell r="CQ202">
            <v>7509325</v>
          </cell>
          <cell r="CZ202">
            <v>1883000</v>
          </cell>
        </row>
        <row r="203">
          <cell r="CQ203">
            <v>4130900</v>
          </cell>
          <cell r="CZ203">
            <v>2502800</v>
          </cell>
        </row>
        <row r="204">
          <cell r="CQ204">
            <v>1185000</v>
          </cell>
          <cell r="CZ204">
            <v>1185000</v>
          </cell>
        </row>
        <row r="205">
          <cell r="BM205">
            <v>0</v>
          </cell>
          <cell r="CQ205">
            <v>0</v>
          </cell>
          <cell r="CZ205">
            <v>0</v>
          </cell>
        </row>
        <row r="206">
          <cell r="CQ206">
            <v>400000</v>
          </cell>
        </row>
        <row r="207">
          <cell r="P207">
            <v>916730</v>
          </cell>
          <cell r="AB207">
            <v>0</v>
          </cell>
          <cell r="AL207">
            <v>11500</v>
          </cell>
          <cell r="BM207">
            <v>1500</v>
          </cell>
          <cell r="CQ207">
            <v>3100</v>
          </cell>
          <cell r="CZ207">
            <v>3100</v>
          </cell>
        </row>
        <row r="208">
          <cell r="P208">
            <v>2527285.36</v>
          </cell>
          <cell r="AB208">
            <v>0</v>
          </cell>
          <cell r="AL208">
            <v>4238500</v>
          </cell>
          <cell r="BM208">
            <v>4541372</v>
          </cell>
          <cell r="CQ208">
            <v>33354579</v>
          </cell>
          <cell r="CZ208">
            <v>16665800</v>
          </cell>
        </row>
        <row r="209">
          <cell r="P209">
            <v>1121990.48</v>
          </cell>
          <cell r="AB209">
            <v>1038000</v>
          </cell>
          <cell r="AL209">
            <v>400000</v>
          </cell>
          <cell r="BM209">
            <v>294358.99999999994</v>
          </cell>
          <cell r="CQ209">
            <v>305000</v>
          </cell>
          <cell r="CZ209">
            <v>305000</v>
          </cell>
        </row>
        <row r="210">
          <cell r="P210">
            <v>129578.42</v>
          </cell>
          <cell r="AB210">
            <v>100000</v>
          </cell>
          <cell r="AL210">
            <v>199999.99874999997</v>
          </cell>
          <cell r="BM210">
            <v>400885</v>
          </cell>
          <cell r="CQ210">
            <v>2695000</v>
          </cell>
          <cell r="CZ210">
            <v>1195000</v>
          </cell>
        </row>
        <row r="211">
          <cell r="P211">
            <v>32987.74</v>
          </cell>
          <cell r="AB211">
            <v>0</v>
          </cell>
          <cell r="AL211">
            <v>0</v>
          </cell>
          <cell r="BM211">
            <v>0</v>
          </cell>
          <cell r="CQ211">
            <v>0</v>
          </cell>
          <cell r="CZ211">
            <v>0</v>
          </cell>
        </row>
        <row r="212">
          <cell r="P212">
            <v>2632608.27</v>
          </cell>
          <cell r="AB212">
            <v>2546000</v>
          </cell>
          <cell r="AL212">
            <v>402609.98290141654</v>
          </cell>
          <cell r="BM212">
            <v>400000.00000000006</v>
          </cell>
          <cell r="CQ212">
            <v>365000</v>
          </cell>
          <cell r="CZ212">
            <v>365000</v>
          </cell>
        </row>
        <row r="213">
          <cell r="P213">
            <v>14043301.74</v>
          </cell>
          <cell r="AB213">
            <v>5000000</v>
          </cell>
          <cell r="AL213">
            <v>10500000</v>
          </cell>
          <cell r="BM213">
            <v>5778159</v>
          </cell>
          <cell r="CQ213">
            <v>4250000</v>
          </cell>
          <cell r="CZ213">
            <v>4250000</v>
          </cell>
        </row>
        <row r="214">
          <cell r="P214">
            <v>4001861.97</v>
          </cell>
          <cell r="AB214">
            <v>5000000</v>
          </cell>
          <cell r="AL214">
            <v>736264.03636162402</v>
          </cell>
          <cell r="BM214">
            <v>1903350.9500000002</v>
          </cell>
          <cell r="CQ214">
            <v>2212016</v>
          </cell>
          <cell r="CZ214">
            <v>2212016</v>
          </cell>
        </row>
        <row r="215">
          <cell r="AL215">
            <v>361125.98073695967</v>
          </cell>
          <cell r="BM215">
            <v>1201276.9859955183</v>
          </cell>
          <cell r="CQ215">
            <v>486004</v>
          </cell>
          <cell r="CZ215">
            <v>486004</v>
          </cell>
        </row>
        <row r="216">
          <cell r="P216">
            <v>6587018.8300000001</v>
          </cell>
          <cell r="AB216">
            <v>3000000</v>
          </cell>
          <cell r="AL216">
            <v>0</v>
          </cell>
          <cell r="BM216">
            <v>0</v>
          </cell>
          <cell r="CQ216">
            <v>0</v>
          </cell>
          <cell r="CZ216">
            <v>0</v>
          </cell>
        </row>
        <row r="217">
          <cell r="AL217">
            <v>263352.28999999998</v>
          </cell>
          <cell r="BM217">
            <v>859250.00000000012</v>
          </cell>
          <cell r="CQ217">
            <v>0</v>
          </cell>
          <cell r="CZ217">
            <v>0</v>
          </cell>
        </row>
        <row r="218">
          <cell r="AL218">
            <v>462212.93</v>
          </cell>
          <cell r="BM218">
            <v>479402.99199205963</v>
          </cell>
          <cell r="CQ218">
            <v>573119</v>
          </cell>
          <cell r="CZ218">
            <v>573119</v>
          </cell>
        </row>
        <row r="219">
          <cell r="AL219">
            <v>873634.32000000007</v>
          </cell>
          <cell r="BM219">
            <v>814378.73333852645</v>
          </cell>
          <cell r="CQ219">
            <v>916349</v>
          </cell>
          <cell r="CZ219">
            <v>916349</v>
          </cell>
        </row>
        <row r="220">
          <cell r="AL220">
            <v>218937.93</v>
          </cell>
          <cell r="BM220">
            <v>253904.94758077961</v>
          </cell>
          <cell r="CQ220">
            <v>344205</v>
          </cell>
          <cell r="CZ220">
            <v>344205</v>
          </cell>
        </row>
        <row r="221">
          <cell r="AL221">
            <v>130281.70000000001</v>
          </cell>
          <cell r="BM221">
            <v>11378.099999999999</v>
          </cell>
          <cell r="CQ221">
            <v>8131</v>
          </cell>
          <cell r="CZ221">
            <v>8131</v>
          </cell>
        </row>
        <row r="222">
          <cell r="AL222">
            <v>11354.120000000003</v>
          </cell>
          <cell r="BM222">
            <v>32536.323062584066</v>
          </cell>
          <cell r="CQ222">
            <v>6664</v>
          </cell>
          <cell r="CZ222">
            <v>6664</v>
          </cell>
        </row>
        <row r="223">
          <cell r="AL223">
            <v>40226.71</v>
          </cell>
          <cell r="BM223">
            <v>33928.60402605014</v>
          </cell>
          <cell r="CQ223">
            <v>31537</v>
          </cell>
          <cell r="CZ223">
            <v>31537</v>
          </cell>
        </row>
        <row r="224">
          <cell r="CQ224">
            <v>1033000</v>
          </cell>
          <cell r="CZ224">
            <v>919250</v>
          </cell>
        </row>
        <row r="225">
          <cell r="CQ225">
            <v>0</v>
          </cell>
          <cell r="CZ225">
            <v>0</v>
          </cell>
        </row>
        <row r="226">
          <cell r="P226">
            <v>386362.58</v>
          </cell>
          <cell r="AB226">
            <v>385000</v>
          </cell>
          <cell r="AL226">
            <v>123251.77929999999</v>
          </cell>
          <cell r="BM226">
            <v>148447.29999999999</v>
          </cell>
          <cell r="CQ226">
            <v>139965</v>
          </cell>
          <cell r="CZ226">
            <v>139965</v>
          </cell>
        </row>
        <row r="227">
          <cell r="P227">
            <v>5348557.6399999997</v>
          </cell>
          <cell r="AB227">
            <v>0</v>
          </cell>
          <cell r="AL227">
            <v>4376748.2207000004</v>
          </cell>
          <cell r="BM227">
            <v>3689356.39</v>
          </cell>
          <cell r="CQ227">
            <v>4219804</v>
          </cell>
          <cell r="CZ227">
            <v>4225712</v>
          </cell>
        </row>
        <row r="228">
          <cell r="P228">
            <v>16674117.65</v>
          </cell>
          <cell r="AB228">
            <v>9859418.0039999988</v>
          </cell>
          <cell r="AL228">
            <v>8980463.3059999999</v>
          </cell>
          <cell r="BM228">
            <v>2197435.84</v>
          </cell>
          <cell r="CQ228">
            <v>0</v>
          </cell>
          <cell r="CZ228">
            <v>0</v>
          </cell>
        </row>
        <row r="229">
          <cell r="CQ229">
            <v>2313941.4560000002</v>
          </cell>
          <cell r="CZ229">
            <v>2237941.4560000002</v>
          </cell>
        </row>
        <row r="231">
          <cell r="P231">
            <v>1429498.51</v>
          </cell>
          <cell r="AB231">
            <v>1083000</v>
          </cell>
          <cell r="AL231">
            <v>3063507</v>
          </cell>
          <cell r="BM231">
            <v>3683227.0000000005</v>
          </cell>
          <cell r="CQ231">
            <v>2874028</v>
          </cell>
          <cell r="CZ231">
            <v>2090664</v>
          </cell>
        </row>
        <row r="232">
          <cell r="P232">
            <v>115296.33</v>
          </cell>
          <cell r="AB232">
            <v>70000</v>
          </cell>
          <cell r="AL232">
            <v>0</v>
          </cell>
          <cell r="BM232">
            <v>86750</v>
          </cell>
          <cell r="CQ232">
            <v>86750</v>
          </cell>
          <cell r="CZ232">
            <v>86750</v>
          </cell>
        </row>
        <row r="233">
          <cell r="P233">
            <v>5021130.16</v>
          </cell>
          <cell r="AB233">
            <v>5103050.0999999996</v>
          </cell>
          <cell r="AL233">
            <v>3100000</v>
          </cell>
          <cell r="BM233">
            <v>1273997.99</v>
          </cell>
          <cell r="CQ233">
            <v>1151700</v>
          </cell>
          <cell r="CZ233">
            <v>1399785</v>
          </cell>
        </row>
        <row r="234">
          <cell r="P234">
            <v>1850481.75</v>
          </cell>
          <cell r="AB234">
            <v>1421000</v>
          </cell>
          <cell r="AL234">
            <v>1500000</v>
          </cell>
          <cell r="BM234">
            <v>2641795.0100000002</v>
          </cell>
          <cell r="CQ234">
            <v>2022110</v>
          </cell>
          <cell r="CZ234">
            <v>2660570</v>
          </cell>
        </row>
        <row r="235">
          <cell r="P235">
            <v>301</v>
          </cell>
          <cell r="AB235">
            <v>0</v>
          </cell>
          <cell r="AL235">
            <v>0</v>
          </cell>
          <cell r="BM235">
            <v>1690645</v>
          </cell>
          <cell r="CQ235">
            <v>1610950.6892000001</v>
          </cell>
          <cell r="CZ235">
            <v>1621494.6892000001</v>
          </cell>
        </row>
        <row r="236">
          <cell r="P236">
            <v>701467.12</v>
          </cell>
          <cell r="AB236">
            <v>329000</v>
          </cell>
          <cell r="AL236">
            <v>50000</v>
          </cell>
          <cell r="BM236">
            <v>92500</v>
          </cell>
          <cell r="CQ236">
            <v>0</v>
          </cell>
          <cell r="CZ236">
            <v>0</v>
          </cell>
        </row>
        <row r="237">
          <cell r="P237">
            <v>338193.58</v>
          </cell>
          <cell r="AB237">
            <v>271000</v>
          </cell>
          <cell r="AL237">
            <v>299999.995</v>
          </cell>
          <cell r="BM237">
            <v>276570.49</v>
          </cell>
          <cell r="CQ237">
            <v>197457</v>
          </cell>
          <cell r="CZ237">
            <v>197457</v>
          </cell>
        </row>
        <row r="238">
          <cell r="P238">
            <v>3505067.3</v>
          </cell>
          <cell r="AB238">
            <v>2790000</v>
          </cell>
          <cell r="AL238">
            <v>0</v>
          </cell>
          <cell r="BM238">
            <v>1982497.9</v>
          </cell>
          <cell r="CQ238">
            <v>1553200</v>
          </cell>
          <cell r="CZ238">
            <v>1559200</v>
          </cell>
        </row>
        <row r="239">
          <cell r="P239">
            <v>990964.6</v>
          </cell>
          <cell r="AB239">
            <v>534000</v>
          </cell>
          <cell r="AL239">
            <v>3545651.1243607141</v>
          </cell>
          <cell r="BM239">
            <v>4559854.42</v>
          </cell>
          <cell r="CQ239">
            <v>4132440</v>
          </cell>
          <cell r="CZ239">
            <v>2477080</v>
          </cell>
        </row>
        <row r="240">
          <cell r="P240">
            <v>23697854.18</v>
          </cell>
          <cell r="AB240">
            <v>22958000</v>
          </cell>
          <cell r="AL240">
            <v>23593500</v>
          </cell>
          <cell r="BM240">
            <v>18721810.989999998</v>
          </cell>
          <cell r="CQ240">
            <v>12136803.168000001</v>
          </cell>
          <cell r="CZ240">
            <v>12136803.168000001</v>
          </cell>
        </row>
        <row r="241">
          <cell r="P241">
            <v>1063895.94</v>
          </cell>
          <cell r="AB241">
            <v>25000</v>
          </cell>
          <cell r="AL241">
            <v>1000000</v>
          </cell>
          <cell r="BM241">
            <v>1100000</v>
          </cell>
          <cell r="CQ241">
            <v>0</v>
          </cell>
          <cell r="CZ241">
            <v>0</v>
          </cell>
        </row>
        <row r="242">
          <cell r="P242">
            <v>1979000.85</v>
          </cell>
          <cell r="AB242">
            <v>1433000</v>
          </cell>
          <cell r="AL242" t="e">
            <v>#REF!</v>
          </cell>
          <cell r="BM242">
            <v>3461223</v>
          </cell>
          <cell r="CQ242">
            <v>3016183</v>
          </cell>
          <cell r="CZ242">
            <v>3054228</v>
          </cell>
        </row>
        <row r="243">
          <cell r="P243">
            <v>3389284.86</v>
          </cell>
          <cell r="AB243">
            <v>2756000</v>
          </cell>
          <cell r="AL243">
            <v>4000000</v>
          </cell>
          <cell r="BM243">
            <v>2993306.8499999996</v>
          </cell>
          <cell r="CQ243">
            <v>2965931</v>
          </cell>
          <cell r="CZ243">
            <v>2977181</v>
          </cell>
        </row>
        <row r="244">
          <cell r="P244">
            <v>447446.88</v>
          </cell>
          <cell r="AB244">
            <v>454000</v>
          </cell>
          <cell r="AL244" t="e">
            <v>#REF!</v>
          </cell>
          <cell r="BM244">
            <v>324267.19</v>
          </cell>
          <cell r="CQ244">
            <v>236361.56</v>
          </cell>
          <cell r="CZ244">
            <v>236501.56</v>
          </cell>
        </row>
        <row r="245">
          <cell r="P245">
            <v>55136.37</v>
          </cell>
          <cell r="AB245">
            <v>51000</v>
          </cell>
          <cell r="AL245">
            <v>56799.997500000005</v>
          </cell>
          <cell r="BM245">
            <v>148919</v>
          </cell>
          <cell r="CQ245">
            <v>38900</v>
          </cell>
          <cell r="CZ245">
            <v>38900</v>
          </cell>
        </row>
        <row r="246">
          <cell r="P246">
            <v>2721.83</v>
          </cell>
          <cell r="AB246">
            <v>0</v>
          </cell>
          <cell r="AL246" t="e">
            <v>#REF!</v>
          </cell>
          <cell r="BM246">
            <v>15500</v>
          </cell>
          <cell r="CQ246">
            <v>19600</v>
          </cell>
          <cell r="CZ246">
            <v>19600</v>
          </cell>
        </row>
        <row r="247">
          <cell r="P247">
            <v>919279.46</v>
          </cell>
          <cell r="AB247">
            <v>1063000</v>
          </cell>
          <cell r="AL247">
            <v>0</v>
          </cell>
          <cell r="BM247">
            <v>1196000.01</v>
          </cell>
          <cell r="CQ247">
            <v>2172800</v>
          </cell>
          <cell r="CZ247">
            <v>1000000</v>
          </cell>
        </row>
        <row r="248">
          <cell r="P248">
            <v>1466078.93</v>
          </cell>
          <cell r="AB248">
            <v>998000</v>
          </cell>
          <cell r="AL248">
            <v>2641097.9949427345</v>
          </cell>
          <cell r="BM248">
            <v>3239240.1300000004</v>
          </cell>
          <cell r="CQ248">
            <v>3569262.2</v>
          </cell>
          <cell r="CZ248">
            <v>3015173</v>
          </cell>
        </row>
        <row r="249">
          <cell r="CQ249">
            <v>300000</v>
          </cell>
        </row>
        <row r="250">
          <cell r="P250">
            <v>9353976.1600000001</v>
          </cell>
          <cell r="AB250">
            <v>6296000</v>
          </cell>
          <cell r="AL250">
            <v>0</v>
          </cell>
          <cell r="BM250">
            <v>0</v>
          </cell>
          <cell r="CQ250">
            <v>0</v>
          </cell>
          <cell r="CZ250">
            <v>0</v>
          </cell>
        </row>
        <row r="251">
          <cell r="P251">
            <v>123435.04</v>
          </cell>
          <cell r="AB251">
            <v>0</v>
          </cell>
          <cell r="AL251">
            <v>0</v>
          </cell>
          <cell r="BM251">
            <v>0</v>
          </cell>
          <cell r="CQ251">
            <v>0</v>
          </cell>
          <cell r="CZ251">
            <v>0</v>
          </cell>
        </row>
        <row r="252">
          <cell r="CQ252">
            <v>188700.00000000003</v>
          </cell>
          <cell r="CZ252">
            <v>190000</v>
          </cell>
        </row>
        <row r="253">
          <cell r="CQ253">
            <v>120000</v>
          </cell>
          <cell r="CZ253">
            <v>120000</v>
          </cell>
        </row>
        <row r="255">
          <cell r="P255">
            <v>4192883.24</v>
          </cell>
          <cell r="AB255">
            <v>3970000</v>
          </cell>
          <cell r="AL255" t="e">
            <v>#REF!</v>
          </cell>
          <cell r="BM255">
            <v>5592289</v>
          </cell>
          <cell r="CQ255">
            <v>9327600</v>
          </cell>
          <cell r="CZ255">
            <v>9327600</v>
          </cell>
        </row>
        <row r="256">
          <cell r="P256">
            <v>581169.56999999995</v>
          </cell>
          <cell r="AB256">
            <v>555000</v>
          </cell>
          <cell r="AL256">
            <v>581000</v>
          </cell>
          <cell r="BM256">
            <v>599416.11</v>
          </cell>
          <cell r="CQ256">
            <v>638675.45454545459</v>
          </cell>
          <cell r="CZ256">
            <v>638675.45454545459</v>
          </cell>
        </row>
        <row r="257">
          <cell r="P257">
            <v>106716262.5</v>
          </cell>
          <cell r="AB257">
            <v>114831000</v>
          </cell>
          <cell r="AL257">
            <v>141671040</v>
          </cell>
          <cell r="BM257">
            <v>151641040</v>
          </cell>
          <cell r="CQ257">
            <v>38000000</v>
          </cell>
          <cell r="CZ257">
            <v>38000000</v>
          </cell>
        </row>
        <row r="258">
          <cell r="P258">
            <v>196.85</v>
          </cell>
          <cell r="AB258">
            <v>0</v>
          </cell>
          <cell r="AL258">
            <v>0</v>
          </cell>
          <cell r="BM258">
            <v>0</v>
          </cell>
          <cell r="CQ258">
            <v>0</v>
          </cell>
          <cell r="CZ258">
            <v>0</v>
          </cell>
        </row>
        <row r="259">
          <cell r="P259">
            <v>747086.99</v>
          </cell>
          <cell r="AB259">
            <v>0</v>
          </cell>
          <cell r="AL259" t="e">
            <v>#REF!</v>
          </cell>
          <cell r="BM259">
            <v>0</v>
          </cell>
          <cell r="CQ259">
            <v>0</v>
          </cell>
          <cell r="CZ259">
            <v>0</v>
          </cell>
        </row>
        <row r="260">
          <cell r="P260">
            <v>6842548.9000000004</v>
          </cell>
          <cell r="AB260">
            <v>0</v>
          </cell>
          <cell r="AL260" t="e">
            <v>#REF!</v>
          </cell>
          <cell r="BM260">
            <v>0</v>
          </cell>
          <cell r="CQ260">
            <v>0</v>
          </cell>
          <cell r="CZ260">
            <v>0</v>
          </cell>
        </row>
        <row r="261">
          <cell r="P261">
            <v>1202646.54</v>
          </cell>
          <cell r="AB261">
            <v>835000</v>
          </cell>
          <cell r="AL261">
            <v>1216557.3732782006</v>
          </cell>
          <cell r="BM261">
            <v>484569.7</v>
          </cell>
          <cell r="CQ261">
            <v>300000</v>
          </cell>
          <cell r="CZ261">
            <v>314997</v>
          </cell>
        </row>
        <row r="262">
          <cell r="AL262">
            <v>13500000</v>
          </cell>
          <cell r="BM262">
            <v>9117242.9900000002</v>
          </cell>
          <cell r="CQ262">
            <v>2716606.16</v>
          </cell>
          <cell r="CZ262">
            <v>2384258.37</v>
          </cell>
        </row>
        <row r="263">
          <cell r="BM263">
            <v>0</v>
          </cell>
          <cell r="CQ263">
            <v>1000000</v>
          </cell>
          <cell r="CZ263">
            <v>1200000</v>
          </cell>
        </row>
        <row r="264">
          <cell r="BM264">
            <v>0</v>
          </cell>
          <cell r="CQ264">
            <v>60118.265454545457</v>
          </cell>
          <cell r="CZ264">
            <v>60118.265454545457</v>
          </cell>
        </row>
        <row r="265">
          <cell r="BM265">
            <v>0</v>
          </cell>
          <cell r="CQ265">
            <v>30000</v>
          </cell>
          <cell r="CZ265">
            <v>40000</v>
          </cell>
        </row>
        <row r="266">
          <cell r="BM266">
            <v>0</v>
          </cell>
          <cell r="CQ266">
            <v>3020308.1637519998</v>
          </cell>
          <cell r="CZ266">
            <v>4000000</v>
          </cell>
        </row>
        <row r="267">
          <cell r="BM267">
            <v>0</v>
          </cell>
          <cell r="CQ267">
            <v>2343918.7832499999</v>
          </cell>
          <cell r="CZ267">
            <v>2343918.7832499999</v>
          </cell>
        </row>
        <row r="268">
          <cell r="CQ268">
            <v>2100000</v>
          </cell>
          <cell r="CZ268">
            <v>3000000</v>
          </cell>
        </row>
        <row r="270">
          <cell r="BM270">
            <v>0</v>
          </cell>
          <cell r="CQ270">
            <v>0</v>
          </cell>
          <cell r="CZ270">
            <v>0</v>
          </cell>
        </row>
        <row r="271">
          <cell r="P271">
            <v>2990430.95</v>
          </cell>
          <cell r="AB271">
            <v>2991000</v>
          </cell>
          <cell r="AL271">
            <v>153380701.69</v>
          </cell>
          <cell r="BM271">
            <v>3346063.01</v>
          </cell>
          <cell r="CQ271">
            <v>3346063.63</v>
          </cell>
          <cell r="CZ271">
            <v>3346063.63</v>
          </cell>
        </row>
        <row r="272">
          <cell r="P272">
            <v>661134.09</v>
          </cell>
          <cell r="AB272">
            <v>316000</v>
          </cell>
          <cell r="AL272">
            <v>582827.61600000004</v>
          </cell>
          <cell r="BM272">
            <v>321700</v>
          </cell>
          <cell r="CQ272">
            <v>290350</v>
          </cell>
          <cell r="CZ272">
            <v>290350</v>
          </cell>
        </row>
        <row r="273">
          <cell r="P273">
            <v>189844.09</v>
          </cell>
          <cell r="AB273">
            <v>190000</v>
          </cell>
          <cell r="AL273">
            <v>21760.536</v>
          </cell>
          <cell r="BM273">
            <v>42001</v>
          </cell>
          <cell r="CQ273">
            <v>42000</v>
          </cell>
          <cell r="CZ273">
            <v>42000</v>
          </cell>
        </row>
        <row r="274">
          <cell r="P274">
            <v>3459</v>
          </cell>
          <cell r="AB274">
            <v>0</v>
          </cell>
          <cell r="AL274">
            <v>0</v>
          </cell>
          <cell r="BM274">
            <v>0</v>
          </cell>
          <cell r="CQ274">
            <v>0</v>
          </cell>
          <cell r="CZ274">
            <v>0</v>
          </cell>
        </row>
        <row r="275">
          <cell r="P275">
            <v>134417.96</v>
          </cell>
          <cell r="AB275">
            <v>132000</v>
          </cell>
          <cell r="AL275">
            <v>35972.399999999994</v>
          </cell>
          <cell r="BM275">
            <v>42300</v>
          </cell>
          <cell r="CQ275">
            <v>49850</v>
          </cell>
          <cell r="CZ275">
            <v>52340</v>
          </cell>
        </row>
        <row r="276">
          <cell r="P276">
            <v>40693.65</v>
          </cell>
          <cell r="AB276">
            <v>0</v>
          </cell>
          <cell r="AL276">
            <v>30723.791999999998</v>
          </cell>
          <cell r="BM276">
            <v>0</v>
          </cell>
          <cell r="CQ276">
            <v>0</v>
          </cell>
          <cell r="CZ276">
            <v>0</v>
          </cell>
        </row>
        <row r="277">
          <cell r="P277">
            <v>266375.31</v>
          </cell>
          <cell r="AB277">
            <v>134000</v>
          </cell>
          <cell r="AL277">
            <v>5.7959999999999994</v>
          </cell>
          <cell r="BM277">
            <v>0</v>
          </cell>
          <cell r="CQ277">
            <v>0</v>
          </cell>
          <cell r="CZ277">
            <v>0</v>
          </cell>
        </row>
        <row r="278">
          <cell r="P278">
            <v>88418</v>
          </cell>
          <cell r="AB278">
            <v>72000</v>
          </cell>
          <cell r="AL278">
            <v>116356.79999999999</v>
          </cell>
          <cell r="BM278">
            <v>170818.00000000003</v>
          </cell>
          <cell r="CQ278">
            <v>168922.90909090909</v>
          </cell>
          <cell r="CZ278">
            <v>168922.90909090909</v>
          </cell>
        </row>
        <row r="279">
          <cell r="P279">
            <v>215654.56</v>
          </cell>
          <cell r="AB279">
            <v>216000</v>
          </cell>
          <cell r="AL279">
            <v>210581.17200000002</v>
          </cell>
          <cell r="BM279">
            <v>176762</v>
          </cell>
          <cell r="CQ279">
            <v>233177.52</v>
          </cell>
          <cell r="CZ279">
            <v>233177.52</v>
          </cell>
        </row>
        <row r="280">
          <cell r="P280">
            <v>3882652.3</v>
          </cell>
          <cell r="AB280">
            <v>3450000</v>
          </cell>
          <cell r="AL280">
            <v>4473388.6660000002</v>
          </cell>
          <cell r="BM280">
            <v>2090325</v>
          </cell>
          <cell r="CQ280">
            <v>2696785.1018919996</v>
          </cell>
          <cell r="CZ280">
            <v>2200000</v>
          </cell>
        </row>
        <row r="281">
          <cell r="P281">
            <v>574401</v>
          </cell>
          <cell r="AB281">
            <v>600000</v>
          </cell>
          <cell r="AL281">
            <v>769540.35</v>
          </cell>
          <cell r="BM281">
            <v>750557</v>
          </cell>
          <cell r="CQ281">
            <v>733808</v>
          </cell>
          <cell r="CZ281">
            <v>733808</v>
          </cell>
        </row>
        <row r="282">
          <cell r="P282">
            <v>179375.56</v>
          </cell>
          <cell r="AB282">
            <v>173000</v>
          </cell>
          <cell r="AL282">
            <v>202054.524</v>
          </cell>
          <cell r="BM282">
            <v>145058.91</v>
          </cell>
          <cell r="CQ282">
            <v>106222</v>
          </cell>
          <cell r="CZ282">
            <v>106222</v>
          </cell>
        </row>
        <row r="283">
          <cell r="P283">
            <v>2.63</v>
          </cell>
          <cell r="AB283">
            <v>0</v>
          </cell>
          <cell r="AL283">
            <v>45521.603999999992</v>
          </cell>
          <cell r="BM283">
            <v>18198</v>
          </cell>
          <cell r="CQ283">
            <v>0</v>
          </cell>
          <cell r="CZ283">
            <v>0</v>
          </cell>
        </row>
        <row r="284">
          <cell r="P284">
            <v>13261.44</v>
          </cell>
          <cell r="AB284">
            <v>0</v>
          </cell>
          <cell r="AL284">
            <v>4046.6760000000004</v>
          </cell>
          <cell r="BM284">
            <v>3000</v>
          </cell>
          <cell r="CQ284">
            <v>0</v>
          </cell>
          <cell r="CZ284">
            <v>0</v>
          </cell>
        </row>
        <row r="285">
          <cell r="BM285">
            <v>0</v>
          </cell>
          <cell r="CQ285">
            <v>0</v>
          </cell>
          <cell r="CZ285">
            <v>0</v>
          </cell>
        </row>
        <row r="286">
          <cell r="BM286">
            <v>151900695.52651012</v>
          </cell>
          <cell r="CQ286">
            <v>99994000</v>
          </cell>
          <cell r="CZ286">
            <v>0</v>
          </cell>
        </row>
        <row r="287">
          <cell r="BM287">
            <v>0</v>
          </cell>
          <cell r="CQ287">
            <v>14121.818181818182</v>
          </cell>
          <cell r="CZ287">
            <v>14121.818181818182</v>
          </cell>
        </row>
        <row r="288">
          <cell r="P288">
            <v>247525311</v>
          </cell>
          <cell r="AB288">
            <v>230993032.12298372</v>
          </cell>
          <cell r="AL288">
            <v>192649301.12197205</v>
          </cell>
          <cell r="BM288">
            <v>194235620.93750238</v>
          </cell>
          <cell r="CQ288">
            <v>186312565.10284373</v>
          </cell>
          <cell r="CZ288">
            <v>186312565.10284373</v>
          </cell>
        </row>
        <row r="289">
          <cell r="P289">
            <v>30937447</v>
          </cell>
          <cell r="AB289">
            <v>14686919.417238235</v>
          </cell>
          <cell r="AL289">
            <v>12523250.719510525</v>
          </cell>
          <cell r="BM289">
            <v>13089029.668532832</v>
          </cell>
          <cell r="CQ289">
            <v>8798699</v>
          </cell>
          <cell r="CZ289">
            <v>0</v>
          </cell>
        </row>
        <row r="290">
          <cell r="P290">
            <v>118354</v>
          </cell>
          <cell r="AB290">
            <v>0</v>
          </cell>
          <cell r="AL290">
            <v>153625</v>
          </cell>
          <cell r="BM290">
            <v>172030.83470555401</v>
          </cell>
          <cell r="CQ290">
            <v>143458.20000000001</v>
          </cell>
          <cell r="CZ290">
            <v>143458.20000000001</v>
          </cell>
        </row>
        <row r="291">
          <cell r="P291">
            <v>1222429</v>
          </cell>
          <cell r="AB291">
            <v>0</v>
          </cell>
          <cell r="AL291">
            <v>1231512</v>
          </cell>
          <cell r="BM291">
            <v>572023.94630269031</v>
          </cell>
          <cell r="CQ291">
            <v>761447.61893019243</v>
          </cell>
          <cell r="CZ291">
            <v>761447.61893019243</v>
          </cell>
        </row>
        <row r="292">
          <cell r="P292">
            <v>466936</v>
          </cell>
          <cell r="AB292">
            <v>0</v>
          </cell>
          <cell r="AL292">
            <v>411919</v>
          </cell>
          <cell r="BM292">
            <v>219946</v>
          </cell>
          <cell r="CQ292">
            <v>180441</v>
          </cell>
          <cell r="CZ292">
            <v>180441</v>
          </cell>
        </row>
        <row r="293">
          <cell r="P293">
            <v>14102095</v>
          </cell>
          <cell r="AB293">
            <v>9791279.2880032863</v>
          </cell>
          <cell r="AL293">
            <v>8252388</v>
          </cell>
          <cell r="BM293">
            <v>7895538</v>
          </cell>
          <cell r="CQ293">
            <v>7627660</v>
          </cell>
          <cell r="CZ293">
            <v>7627660</v>
          </cell>
        </row>
        <row r="294">
          <cell r="P294">
            <v>8568341</v>
          </cell>
          <cell r="AB294">
            <v>2937384.077540969</v>
          </cell>
          <cell r="AL294">
            <v>6194415</v>
          </cell>
          <cell r="BM294">
            <v>10078784</v>
          </cell>
          <cell r="CQ294">
            <v>6264952</v>
          </cell>
          <cell r="CZ294">
            <v>6264952</v>
          </cell>
        </row>
        <row r="295">
          <cell r="P295">
            <v>9082900</v>
          </cell>
          <cell r="AB295">
            <v>9791279.2880032863</v>
          </cell>
          <cell r="AL295">
            <v>9022920</v>
          </cell>
          <cell r="BM295">
            <v>6839445.8594892751</v>
          </cell>
          <cell r="CQ295">
            <v>6526992</v>
          </cell>
          <cell r="CZ295">
            <v>6526992</v>
          </cell>
        </row>
        <row r="296">
          <cell r="P296">
            <v>403803</v>
          </cell>
          <cell r="AB296">
            <v>0</v>
          </cell>
          <cell r="AL296">
            <v>1988468.1585174296</v>
          </cell>
          <cell r="BM296">
            <v>4783205.9999999991</v>
          </cell>
          <cell r="CQ296">
            <v>4894900</v>
          </cell>
          <cell r="CZ296">
            <v>4894900</v>
          </cell>
        </row>
        <row r="297">
          <cell r="P297">
            <v>3269</v>
          </cell>
          <cell r="AB297">
            <v>3500</v>
          </cell>
          <cell r="AL297">
            <v>0</v>
          </cell>
          <cell r="BM297">
            <v>0</v>
          </cell>
          <cell r="CQ297">
            <v>108000</v>
          </cell>
          <cell r="CZ297">
            <v>108000</v>
          </cell>
        </row>
        <row r="298">
          <cell r="AL298">
            <v>191436</v>
          </cell>
          <cell r="BM298">
            <v>319199.99</v>
          </cell>
          <cell r="CQ298">
            <v>320000.3621265823</v>
          </cell>
          <cell r="CZ298">
            <v>320000.3621265823</v>
          </cell>
        </row>
        <row r="299">
          <cell r="AL299">
            <v>0</v>
          </cell>
          <cell r="BM299">
            <v>25216547</v>
          </cell>
          <cell r="CQ299">
            <v>7200000</v>
          </cell>
          <cell r="CZ299">
            <v>5563000</v>
          </cell>
        </row>
        <row r="300">
          <cell r="AL300">
            <v>0</v>
          </cell>
          <cell r="BM300">
            <v>0</v>
          </cell>
          <cell r="CQ300">
            <v>0</v>
          </cell>
          <cell r="CZ300">
            <v>0</v>
          </cell>
        </row>
        <row r="301">
          <cell r="AL301">
            <v>47962800</v>
          </cell>
          <cell r="BM301">
            <v>0</v>
          </cell>
          <cell r="CQ301">
            <v>0</v>
          </cell>
          <cell r="CZ301">
            <v>0</v>
          </cell>
        </row>
        <row r="302">
          <cell r="AL302">
            <v>0</v>
          </cell>
          <cell r="BM302">
            <v>0</v>
          </cell>
          <cell r="CQ302">
            <v>6000000</v>
          </cell>
          <cell r="CZ302">
            <v>0</v>
          </cell>
        </row>
        <row r="303">
          <cell r="CQ303">
            <v>0</v>
          </cell>
          <cell r="CZ303">
            <v>0</v>
          </cell>
        </row>
        <row r="304">
          <cell r="CQ304">
            <v>26640000</v>
          </cell>
          <cell r="CZ304">
            <v>9600000</v>
          </cell>
        </row>
        <row r="305">
          <cell r="P305">
            <v>31100</v>
          </cell>
          <cell r="AB305">
            <v>0</v>
          </cell>
          <cell r="AL305">
            <v>0</v>
          </cell>
          <cell r="BM305">
            <v>0</v>
          </cell>
          <cell r="CQ305">
            <v>0</v>
          </cell>
          <cell r="CZ305">
            <v>0</v>
          </cell>
        </row>
        <row r="306">
          <cell r="CQ306">
            <v>1449285</v>
          </cell>
          <cell r="CZ306">
            <v>1449285</v>
          </cell>
        </row>
        <row r="307">
          <cell r="P307">
            <v>9957600.0099999998</v>
          </cell>
          <cell r="AB307">
            <v>4895640.1292349482</v>
          </cell>
          <cell r="AL307">
            <v>8514717.75</v>
          </cell>
          <cell r="BM307">
            <v>8208567.8900000006</v>
          </cell>
          <cell r="CQ307">
            <v>0</v>
          </cell>
          <cell r="CZ307">
            <v>0</v>
          </cell>
        </row>
        <row r="308">
          <cell r="CQ308">
            <v>7455425</v>
          </cell>
          <cell r="CZ308">
            <v>7455425</v>
          </cell>
        </row>
        <row r="309">
          <cell r="P309">
            <v>783300</v>
          </cell>
          <cell r="AB309">
            <v>0</v>
          </cell>
          <cell r="AL309">
            <v>619500</v>
          </cell>
          <cell r="BM309">
            <v>0</v>
          </cell>
          <cell r="CQ309">
            <v>0</v>
          </cell>
          <cell r="CZ309">
            <v>0</v>
          </cell>
        </row>
        <row r="310">
          <cell r="CQ310">
            <v>506754</v>
          </cell>
          <cell r="CZ310">
            <v>506754</v>
          </cell>
        </row>
        <row r="311">
          <cell r="BM311">
            <v>0</v>
          </cell>
          <cell r="CQ311">
            <v>0</v>
          </cell>
          <cell r="CZ311">
            <v>8798699</v>
          </cell>
        </row>
        <row r="312">
          <cell r="P312">
            <v>66374190</v>
          </cell>
          <cell r="AB312">
            <v>61077781.677399181</v>
          </cell>
          <cell r="AL312">
            <v>58430866.000000007</v>
          </cell>
          <cell r="BM312">
            <v>44047456.813372165</v>
          </cell>
          <cell r="CQ312">
            <v>41992373.098856278</v>
          </cell>
          <cell r="CZ312">
            <v>36366893.540856279</v>
          </cell>
        </row>
        <row r="313">
          <cell r="P313">
            <v>1183714</v>
          </cell>
          <cell r="AB313">
            <v>1174572.7245653688</v>
          </cell>
          <cell r="AL313">
            <v>1042204.3887499999</v>
          </cell>
          <cell r="BM313">
            <v>1034278.8909975362</v>
          </cell>
          <cell r="CQ313">
            <v>986023.44428327074</v>
          </cell>
          <cell r="CZ313">
            <v>853931.4875732708</v>
          </cell>
        </row>
        <row r="314">
          <cell r="P314">
            <v>6283</v>
          </cell>
          <cell r="AB314">
            <v>0</v>
          </cell>
          <cell r="AL314">
            <v>0</v>
          </cell>
          <cell r="BM314">
            <v>0</v>
          </cell>
          <cell r="CQ314">
            <v>0</v>
          </cell>
          <cell r="CZ314">
            <v>0</v>
          </cell>
        </row>
        <row r="315">
          <cell r="P315">
            <v>117</v>
          </cell>
          <cell r="AB315">
            <v>0</v>
          </cell>
          <cell r="AL315">
            <v>0</v>
          </cell>
          <cell r="BM315">
            <v>0</v>
          </cell>
          <cell r="CQ315">
            <v>0</v>
          </cell>
          <cell r="CZ315">
            <v>0</v>
          </cell>
        </row>
        <row r="316">
          <cell r="P316">
            <v>1587947</v>
          </cell>
          <cell r="AB316">
            <v>1468215.9057067111</v>
          </cell>
          <cell r="AL316">
            <v>1164774.125</v>
          </cell>
          <cell r="BM316">
            <v>1393906.8611826634</v>
          </cell>
          <cell r="CQ316">
            <v>1165672.5664195025</v>
          </cell>
          <cell r="CZ316">
            <v>1102851.0614195026</v>
          </cell>
        </row>
        <row r="317">
          <cell r="P317">
            <v>793977</v>
          </cell>
          <cell r="AB317">
            <v>734107.95285335556</v>
          </cell>
          <cell r="AL317">
            <v>582387.0625</v>
          </cell>
          <cell r="BM317">
            <v>696953.43059133168</v>
          </cell>
          <cell r="CQ317">
            <v>582836.28320975124</v>
          </cell>
          <cell r="CZ317">
            <v>551425.5307097513</v>
          </cell>
        </row>
        <row r="318">
          <cell r="P318">
            <v>199</v>
          </cell>
          <cell r="AB318">
            <v>0</v>
          </cell>
          <cell r="AL318">
            <v>0</v>
          </cell>
          <cell r="BM318">
            <v>0</v>
          </cell>
          <cell r="CQ318">
            <v>0</v>
          </cell>
          <cell r="CZ318">
            <v>0</v>
          </cell>
        </row>
        <row r="319">
          <cell r="P319">
            <v>72</v>
          </cell>
          <cell r="AB319">
            <v>0</v>
          </cell>
          <cell r="AL319">
            <v>0</v>
          </cell>
          <cell r="BM319">
            <v>0</v>
          </cell>
          <cell r="CQ319">
            <v>0</v>
          </cell>
          <cell r="CZ319">
            <v>0</v>
          </cell>
        </row>
        <row r="320">
          <cell r="P320">
            <v>16611556</v>
          </cell>
          <cell r="AB320">
            <v>15269445.419349795</v>
          </cell>
          <cell r="AL320">
            <v>14607716.500000002</v>
          </cell>
          <cell r="BM320">
            <v>14496631.3562997</v>
          </cell>
          <cell r="CQ320">
            <v>13820274.690762827</v>
          </cell>
          <cell r="CZ320">
            <v>11968851.038762826</v>
          </cell>
        </row>
        <row r="321">
          <cell r="P321">
            <v>2716106</v>
          </cell>
          <cell r="AB321">
            <v>2495967.0397014092</v>
          </cell>
          <cell r="AL321">
            <v>1980116.0125000002</v>
          </cell>
          <cell r="BM321">
            <v>2369641.664010528</v>
          </cell>
          <cell r="CQ321">
            <v>1981643.3629131543</v>
          </cell>
          <cell r="CZ321">
            <v>1874846.8044131545</v>
          </cell>
        </row>
        <row r="322">
          <cell r="P322">
            <v>1578</v>
          </cell>
          <cell r="AB322">
            <v>0</v>
          </cell>
          <cell r="AL322">
            <v>0</v>
          </cell>
          <cell r="BM322">
            <v>0</v>
          </cell>
          <cell r="CQ322">
            <v>0</v>
          </cell>
          <cell r="CZ322">
            <v>0</v>
          </cell>
        </row>
        <row r="323">
          <cell r="P323">
            <v>261</v>
          </cell>
          <cell r="AB323">
            <v>0</v>
          </cell>
          <cell r="AL323">
            <v>0</v>
          </cell>
          <cell r="BM323">
            <v>0</v>
          </cell>
          <cell r="CQ323">
            <v>0</v>
          </cell>
          <cell r="CZ323">
            <v>0</v>
          </cell>
        </row>
        <row r="324">
          <cell r="P324">
            <v>7167740</v>
          </cell>
          <cell r="AL324">
            <v>0</v>
          </cell>
          <cell r="BM324">
            <v>0</v>
          </cell>
          <cell r="CQ324">
            <v>0</v>
          </cell>
          <cell r="CZ324">
            <v>0</v>
          </cell>
        </row>
        <row r="325">
          <cell r="P325">
            <v>0</v>
          </cell>
          <cell r="AB325">
            <v>7818000</v>
          </cell>
          <cell r="AL325">
            <v>0</v>
          </cell>
          <cell r="BM325">
            <v>0</v>
          </cell>
          <cell r="CQ325">
            <v>0</v>
          </cell>
          <cell r="CZ325">
            <v>0</v>
          </cell>
        </row>
        <row r="326">
          <cell r="P326">
            <v>0</v>
          </cell>
          <cell r="AB326">
            <v>2056168.3690453728</v>
          </cell>
          <cell r="AL326">
            <v>0</v>
          </cell>
          <cell r="BM326">
            <v>0</v>
          </cell>
          <cell r="CQ326">
            <v>0</v>
          </cell>
          <cell r="CZ326">
            <v>0</v>
          </cell>
        </row>
        <row r="327">
          <cell r="P327">
            <v>0</v>
          </cell>
          <cell r="AB327">
            <v>0</v>
          </cell>
          <cell r="AL327">
            <v>0</v>
          </cell>
          <cell r="BM327">
            <v>0</v>
          </cell>
          <cell r="CQ327">
            <v>0</v>
          </cell>
          <cell r="CZ327">
            <v>0</v>
          </cell>
        </row>
        <row r="328">
          <cell r="P328">
            <v>0</v>
          </cell>
          <cell r="AB328">
            <v>97912.3173513933</v>
          </cell>
          <cell r="AL328">
            <v>0</v>
          </cell>
          <cell r="BM328">
            <v>0</v>
          </cell>
          <cell r="CQ328">
            <v>0</v>
          </cell>
          <cell r="CZ328">
            <v>0</v>
          </cell>
        </row>
        <row r="329">
          <cell r="P329">
            <v>0</v>
          </cell>
          <cell r="AB329">
            <v>19582.075283634123</v>
          </cell>
          <cell r="AL329">
            <v>0</v>
          </cell>
          <cell r="BM329">
            <v>0</v>
          </cell>
          <cell r="CQ329">
            <v>0</v>
          </cell>
          <cell r="CZ329">
            <v>0</v>
          </cell>
        </row>
        <row r="330">
          <cell r="P330">
            <v>0</v>
          </cell>
          <cell r="AB330">
            <v>83226.246121973381</v>
          </cell>
          <cell r="AL330">
            <v>0</v>
          </cell>
          <cell r="BM330">
            <v>0</v>
          </cell>
          <cell r="CQ330">
            <v>0</v>
          </cell>
          <cell r="CZ330">
            <v>0</v>
          </cell>
        </row>
        <row r="331">
          <cell r="P331">
            <v>0</v>
          </cell>
          <cell r="AB331">
            <v>0</v>
          </cell>
          <cell r="AL331">
            <v>0</v>
          </cell>
          <cell r="BM331">
            <v>0</v>
          </cell>
          <cell r="CQ331">
            <v>0</v>
          </cell>
          <cell r="CZ331">
            <v>0</v>
          </cell>
        </row>
        <row r="332">
          <cell r="P332">
            <v>0</v>
          </cell>
          <cell r="AB332">
            <v>0</v>
          </cell>
          <cell r="AL332">
            <v>0</v>
          </cell>
          <cell r="BM332">
            <v>0</v>
          </cell>
          <cell r="CQ332">
            <v>0</v>
          </cell>
          <cell r="CZ332">
            <v>0</v>
          </cell>
        </row>
        <row r="333">
          <cell r="P333">
            <v>0</v>
          </cell>
          <cell r="AB333">
            <v>119453.76472332445</v>
          </cell>
          <cell r="AL333">
            <v>0</v>
          </cell>
          <cell r="BM333">
            <v>0</v>
          </cell>
          <cell r="CQ333">
            <v>0</v>
          </cell>
          <cell r="CZ333">
            <v>0</v>
          </cell>
        </row>
        <row r="334">
          <cell r="P334">
            <v>0</v>
          </cell>
          <cell r="AB334">
            <v>313320.96827103669</v>
          </cell>
          <cell r="AL334">
            <v>0</v>
          </cell>
          <cell r="BM334">
            <v>0</v>
          </cell>
          <cell r="CQ334">
            <v>0</v>
          </cell>
          <cell r="CZ334">
            <v>0</v>
          </cell>
        </row>
        <row r="335">
          <cell r="P335">
            <v>0</v>
          </cell>
          <cell r="AB335">
            <v>0</v>
          </cell>
          <cell r="AL335">
            <v>0</v>
          </cell>
          <cell r="BM335">
            <v>0</v>
          </cell>
          <cell r="CQ335">
            <v>0</v>
          </cell>
          <cell r="CZ335">
            <v>0</v>
          </cell>
        </row>
        <row r="336">
          <cell r="P336">
            <v>0</v>
          </cell>
          <cell r="AB336">
            <v>0</v>
          </cell>
          <cell r="AL336">
            <v>0</v>
          </cell>
          <cell r="BM336">
            <v>0</v>
          </cell>
          <cell r="CQ336">
            <v>0</v>
          </cell>
          <cell r="CZ336">
            <v>0</v>
          </cell>
        </row>
        <row r="337">
          <cell r="P337">
            <v>0</v>
          </cell>
          <cell r="AB337">
            <v>2937384.077540969</v>
          </cell>
          <cell r="AL337">
            <v>0</v>
          </cell>
          <cell r="BM337">
            <v>0</v>
          </cell>
          <cell r="CQ337">
            <v>0</v>
          </cell>
          <cell r="CZ337">
            <v>0</v>
          </cell>
        </row>
        <row r="338">
          <cell r="P338">
            <v>0</v>
          </cell>
          <cell r="AB338">
            <v>0</v>
          </cell>
          <cell r="AL338">
            <v>0</v>
          </cell>
          <cell r="BM338">
            <v>0</v>
          </cell>
          <cell r="CQ338">
            <v>0</v>
          </cell>
          <cell r="CZ338">
            <v>0</v>
          </cell>
        </row>
        <row r="339">
          <cell r="P339">
            <v>0</v>
          </cell>
          <cell r="AB339">
            <v>0</v>
          </cell>
          <cell r="AL339">
            <v>0</v>
          </cell>
          <cell r="BM339">
            <v>0</v>
          </cell>
          <cell r="CQ339">
            <v>0</v>
          </cell>
          <cell r="CZ339">
            <v>0</v>
          </cell>
        </row>
        <row r="340">
          <cell r="P340">
            <v>0</v>
          </cell>
          <cell r="AB340">
            <v>0</v>
          </cell>
          <cell r="AL340">
            <v>0</v>
          </cell>
          <cell r="BM340">
            <v>0</v>
          </cell>
          <cell r="CQ340">
            <v>0</v>
          </cell>
          <cell r="CZ340">
            <v>0</v>
          </cell>
        </row>
        <row r="341">
          <cell r="P341">
            <v>0</v>
          </cell>
          <cell r="AB341">
            <v>6658905</v>
          </cell>
          <cell r="AL341">
            <v>0</v>
          </cell>
          <cell r="BM341">
            <v>0</v>
          </cell>
          <cell r="CQ341">
            <v>0</v>
          </cell>
          <cell r="CZ341">
            <v>0</v>
          </cell>
        </row>
        <row r="342">
          <cell r="P342">
            <v>0</v>
          </cell>
          <cell r="AB342">
            <v>807140</v>
          </cell>
          <cell r="AL342">
            <v>0</v>
          </cell>
          <cell r="BM342">
            <v>0</v>
          </cell>
          <cell r="CQ342">
            <v>0</v>
          </cell>
          <cell r="CZ342">
            <v>0</v>
          </cell>
        </row>
        <row r="343">
          <cell r="P343">
            <v>0</v>
          </cell>
          <cell r="AB343">
            <v>400000</v>
          </cell>
          <cell r="AL343">
            <v>0</v>
          </cell>
          <cell r="BM343">
            <v>0</v>
          </cell>
          <cell r="CQ343">
            <v>0</v>
          </cell>
          <cell r="CZ343">
            <v>0</v>
          </cell>
        </row>
        <row r="344">
          <cell r="AL344">
            <v>0</v>
          </cell>
          <cell r="BM344">
            <v>0</v>
          </cell>
          <cell r="CQ344">
            <v>0</v>
          </cell>
          <cell r="CZ344">
            <v>0</v>
          </cell>
        </row>
        <row r="345">
          <cell r="AL345">
            <v>1076342</v>
          </cell>
          <cell r="BM345">
            <v>128382.08857910737</v>
          </cell>
          <cell r="CQ345">
            <v>145468</v>
          </cell>
          <cell r="CZ345">
            <v>145468</v>
          </cell>
        </row>
        <row r="346">
          <cell r="AL346">
            <v>139918</v>
          </cell>
          <cell r="BM346">
            <v>75949.792030200973</v>
          </cell>
          <cell r="CQ346">
            <v>95639</v>
          </cell>
          <cell r="CZ346">
            <v>95639</v>
          </cell>
        </row>
        <row r="347">
          <cell r="AL347">
            <v>1212281</v>
          </cell>
          <cell r="BM347">
            <v>663626.28377109999</v>
          </cell>
          <cell r="CQ347">
            <v>468389</v>
          </cell>
          <cell r="CZ347">
            <v>468389</v>
          </cell>
        </row>
        <row r="348">
          <cell r="AL348">
            <v>368216</v>
          </cell>
          <cell r="BM348">
            <v>301600.91517857142</v>
          </cell>
          <cell r="CQ348">
            <v>275800</v>
          </cell>
          <cell r="CZ348">
            <v>275800</v>
          </cell>
        </row>
        <row r="349">
          <cell r="AL349">
            <v>92998</v>
          </cell>
          <cell r="BM349">
            <v>76250.000000000015</v>
          </cell>
          <cell r="CQ349">
            <v>74550</v>
          </cell>
          <cell r="CZ349">
            <v>74550</v>
          </cell>
        </row>
        <row r="350">
          <cell r="AL350">
            <v>379916</v>
          </cell>
          <cell r="BM350">
            <v>301600</v>
          </cell>
          <cell r="CQ350">
            <v>275950</v>
          </cell>
          <cell r="CZ350">
            <v>275950</v>
          </cell>
        </row>
        <row r="351">
          <cell r="AL351">
            <v>221100</v>
          </cell>
          <cell r="BM351">
            <v>177160</v>
          </cell>
          <cell r="CQ351">
            <v>160000</v>
          </cell>
          <cell r="CZ351">
            <v>160000</v>
          </cell>
        </row>
        <row r="352">
          <cell r="CQ352">
            <v>0</v>
          </cell>
          <cell r="CZ352">
            <v>0</v>
          </cell>
        </row>
        <row r="353">
          <cell r="AL353">
            <v>31750</v>
          </cell>
          <cell r="BM353">
            <v>35000</v>
          </cell>
          <cell r="CQ353">
            <v>800000</v>
          </cell>
          <cell r="CZ353">
            <v>800000</v>
          </cell>
        </row>
        <row r="354">
          <cell r="AL354">
            <v>109137</v>
          </cell>
          <cell r="BM354">
            <v>90000</v>
          </cell>
          <cell r="CQ354">
            <v>135000</v>
          </cell>
          <cell r="CZ354">
            <v>135000</v>
          </cell>
        </row>
        <row r="355">
          <cell r="AL355">
            <v>68700</v>
          </cell>
          <cell r="BM355">
            <v>7250</v>
          </cell>
          <cell r="CQ355">
            <v>2445.42</v>
          </cell>
          <cell r="CZ355">
            <v>2445.42</v>
          </cell>
        </row>
        <row r="356">
          <cell r="AL356">
            <v>83518</v>
          </cell>
          <cell r="BM356">
            <v>10257</v>
          </cell>
          <cell r="CQ356">
            <v>11000</v>
          </cell>
          <cell r="CZ356">
            <v>11000</v>
          </cell>
        </row>
        <row r="357">
          <cell r="P357">
            <v>40481.81</v>
          </cell>
          <cell r="AB357">
            <v>40000</v>
          </cell>
          <cell r="AL357">
            <v>0</v>
          </cell>
          <cell r="BM357">
            <v>81871.999999999985</v>
          </cell>
          <cell r="CQ357">
            <v>4451946.96</v>
          </cell>
          <cell r="CZ357">
            <v>6610826.4200000009</v>
          </cell>
        </row>
        <row r="358">
          <cell r="P358">
            <v>16350.5</v>
          </cell>
          <cell r="AB358">
            <v>0</v>
          </cell>
          <cell r="AL358">
            <v>0</v>
          </cell>
          <cell r="BM358">
            <v>23642</v>
          </cell>
          <cell r="CQ358">
            <v>0</v>
          </cell>
          <cell r="CZ358">
            <v>0</v>
          </cell>
        </row>
        <row r="359">
          <cell r="P359">
            <v>210939.8</v>
          </cell>
          <cell r="AB359">
            <v>0</v>
          </cell>
          <cell r="AL359">
            <v>0</v>
          </cell>
          <cell r="BM359">
            <v>0</v>
          </cell>
          <cell r="CQ359">
            <v>0</v>
          </cell>
          <cell r="CZ359">
            <v>0</v>
          </cell>
        </row>
        <row r="360">
          <cell r="P360">
            <v>9773875.9800000004</v>
          </cell>
          <cell r="AB360">
            <v>0</v>
          </cell>
          <cell r="AL360">
            <v>0</v>
          </cell>
          <cell r="BM360">
            <v>10115</v>
          </cell>
          <cell r="CQ360">
            <v>0</v>
          </cell>
          <cell r="CZ360">
            <v>0</v>
          </cell>
        </row>
        <row r="361">
          <cell r="P361">
            <v>397435.64</v>
          </cell>
          <cell r="AB361">
            <v>0</v>
          </cell>
          <cell r="AL361">
            <v>0</v>
          </cell>
          <cell r="BM361">
            <v>310500</v>
          </cell>
          <cell r="CQ361">
            <v>0</v>
          </cell>
          <cell r="CZ361">
            <v>0</v>
          </cell>
        </row>
        <row r="362">
          <cell r="P362">
            <v>0</v>
          </cell>
          <cell r="AB362">
            <v>0</v>
          </cell>
          <cell r="AL362">
            <v>0</v>
          </cell>
          <cell r="BM362">
            <v>100</v>
          </cell>
          <cell r="CQ362">
            <v>0</v>
          </cell>
          <cell r="CZ362">
            <v>0</v>
          </cell>
        </row>
        <row r="363">
          <cell r="P363">
            <v>4661.8900000000003</v>
          </cell>
          <cell r="AB363">
            <v>0</v>
          </cell>
          <cell r="AL363">
            <v>0</v>
          </cell>
          <cell r="BM363">
            <v>22000</v>
          </cell>
          <cell r="CQ363">
            <v>0</v>
          </cell>
          <cell r="CZ363">
            <v>0</v>
          </cell>
        </row>
        <row r="364">
          <cell r="P364">
            <v>56137221.689999998</v>
          </cell>
          <cell r="AB364">
            <v>0</v>
          </cell>
          <cell r="AL364">
            <v>0</v>
          </cell>
          <cell r="BM364">
            <v>455450.00000000006</v>
          </cell>
          <cell r="CQ364">
            <v>0</v>
          </cell>
          <cell r="CZ364">
            <v>0</v>
          </cell>
        </row>
        <row r="365">
          <cell r="P365">
            <v>751657.68</v>
          </cell>
          <cell r="AB365">
            <v>0</v>
          </cell>
          <cell r="AL365">
            <v>0</v>
          </cell>
          <cell r="BM365">
            <v>5100.0000000000009</v>
          </cell>
          <cell r="CQ365">
            <v>0</v>
          </cell>
          <cell r="CZ365">
            <v>0</v>
          </cell>
        </row>
        <row r="366">
          <cell r="P366">
            <v>0</v>
          </cell>
          <cell r="AB366">
            <v>200000</v>
          </cell>
          <cell r="AL366">
            <v>226000</v>
          </cell>
          <cell r="BM366">
            <v>228000</v>
          </cell>
          <cell r="CQ366">
            <v>500000</v>
          </cell>
          <cell r="CZ366">
            <v>500000</v>
          </cell>
        </row>
        <row r="367">
          <cell r="P367">
            <v>322246.40000000002</v>
          </cell>
          <cell r="AB367">
            <v>0</v>
          </cell>
          <cell r="AL367">
            <v>0</v>
          </cell>
          <cell r="BM367">
            <v>100</v>
          </cell>
          <cell r="CQ367">
            <v>0</v>
          </cell>
          <cell r="CZ367">
            <v>0</v>
          </cell>
        </row>
        <row r="368">
          <cell r="P368">
            <v>21296681.170000002</v>
          </cell>
          <cell r="AB368">
            <v>0</v>
          </cell>
          <cell r="AL368">
            <v>2967.5125000000003</v>
          </cell>
          <cell r="BM368">
            <v>3200000.0000000005</v>
          </cell>
          <cell r="CQ368">
            <v>0</v>
          </cell>
          <cell r="CZ368">
            <v>0</v>
          </cell>
        </row>
        <row r="369">
          <cell r="P369">
            <v>36049.51</v>
          </cell>
          <cell r="AB369">
            <v>0</v>
          </cell>
          <cell r="AL369">
            <v>26556461</v>
          </cell>
          <cell r="BM369">
            <v>627579.42000000004</v>
          </cell>
          <cell r="CQ369">
            <v>18000000</v>
          </cell>
          <cell r="CZ369">
            <v>0</v>
          </cell>
        </row>
        <row r="370">
          <cell r="BM370">
            <v>0</v>
          </cell>
          <cell r="CQ370">
            <v>0</v>
          </cell>
          <cell r="CZ370">
            <v>0</v>
          </cell>
        </row>
        <row r="371">
          <cell r="P371">
            <v>8873.06</v>
          </cell>
          <cell r="AB371">
            <v>0</v>
          </cell>
          <cell r="AL371">
            <v>0</v>
          </cell>
          <cell r="BM371">
            <v>0</v>
          </cell>
          <cell r="CQ371">
            <v>0</v>
          </cell>
          <cell r="CZ371">
            <v>0</v>
          </cell>
        </row>
        <row r="372">
          <cell r="P372">
            <v>17609.759999999998</v>
          </cell>
          <cell r="AB372">
            <v>0</v>
          </cell>
          <cell r="AL372">
            <v>0</v>
          </cell>
          <cell r="BM372">
            <v>0</v>
          </cell>
          <cell r="CQ372">
            <v>0</v>
          </cell>
          <cell r="CZ372">
            <v>0</v>
          </cell>
        </row>
        <row r="373">
          <cell r="P373">
            <v>9995525.5499999989</v>
          </cell>
          <cell r="AB373">
            <v>0</v>
          </cell>
          <cell r="AL373">
            <v>0</v>
          </cell>
          <cell r="BM373">
            <v>0</v>
          </cell>
          <cell r="CQ373">
            <v>0</v>
          </cell>
          <cell r="CZ373">
            <v>0</v>
          </cell>
        </row>
        <row r="374">
          <cell r="CQ374">
            <v>0</v>
          </cell>
          <cell r="CZ374">
            <v>0</v>
          </cell>
        </row>
        <row r="375">
          <cell r="CQ375">
            <v>0</v>
          </cell>
          <cell r="CZ375">
            <v>0</v>
          </cell>
        </row>
        <row r="376">
          <cell r="CQ376">
            <v>0</v>
          </cell>
          <cell r="CZ376">
            <v>0</v>
          </cell>
        </row>
        <row r="377">
          <cell r="CQ377">
            <v>159836.48000000001</v>
          </cell>
          <cell r="CZ377">
            <v>159836.48000000001</v>
          </cell>
        </row>
        <row r="378">
          <cell r="CQ378">
            <v>4406.7299999999996</v>
          </cell>
          <cell r="CZ378">
            <v>4406.7299999999996</v>
          </cell>
        </row>
        <row r="379">
          <cell r="CQ379">
            <v>0</v>
          </cell>
          <cell r="CZ379">
            <v>0</v>
          </cell>
        </row>
        <row r="380">
          <cell r="BM380">
            <v>0</v>
          </cell>
          <cell r="CQ380">
            <v>0</v>
          </cell>
          <cell r="CZ380">
            <v>0</v>
          </cell>
        </row>
        <row r="381">
          <cell r="P381">
            <v>68.12</v>
          </cell>
          <cell r="AB381">
            <v>0</v>
          </cell>
          <cell r="AL381">
            <v>0</v>
          </cell>
          <cell r="BM381">
            <v>0</v>
          </cell>
          <cell r="CQ381">
            <v>0</v>
          </cell>
          <cell r="CZ381">
            <v>0</v>
          </cell>
        </row>
        <row r="382">
          <cell r="P382">
            <v>4165449.69</v>
          </cell>
          <cell r="AB382">
            <v>2683000</v>
          </cell>
          <cell r="AL382">
            <v>4599999.9999995232</v>
          </cell>
          <cell r="BM382">
            <v>2510200</v>
          </cell>
          <cell r="CQ382">
            <v>3909522.8220287208</v>
          </cell>
          <cell r="CZ382">
            <v>3949022.9451200003</v>
          </cell>
        </row>
        <row r="383">
          <cell r="P383">
            <v>502738.04</v>
          </cell>
          <cell r="AB383">
            <v>0</v>
          </cell>
          <cell r="AL383">
            <v>63487.626250000001</v>
          </cell>
          <cell r="BM383">
            <v>200700</v>
          </cell>
          <cell r="CQ383">
            <v>0</v>
          </cell>
          <cell r="CZ383">
            <v>0</v>
          </cell>
        </row>
        <row r="384">
          <cell r="P384">
            <v>0</v>
          </cell>
          <cell r="AB384">
            <v>0</v>
          </cell>
          <cell r="AL384">
            <v>0</v>
          </cell>
          <cell r="BM384">
            <v>0</v>
          </cell>
          <cell r="CQ384">
            <v>0</v>
          </cell>
          <cell r="CZ384">
            <v>0</v>
          </cell>
        </row>
        <row r="385">
          <cell r="P385">
            <v>471437.14</v>
          </cell>
          <cell r="AB385">
            <v>163000</v>
          </cell>
          <cell r="AL385">
            <v>276000</v>
          </cell>
          <cell r="BM385">
            <v>214909.99999999997</v>
          </cell>
          <cell r="CQ385">
            <v>252000</v>
          </cell>
          <cell r="CZ385">
            <v>252000</v>
          </cell>
        </row>
        <row r="386">
          <cell r="BM386">
            <v>0</v>
          </cell>
          <cell r="CQ386">
            <v>0</v>
          </cell>
          <cell r="CZ386">
            <v>0</v>
          </cell>
        </row>
        <row r="387">
          <cell r="BM387">
            <v>363000</v>
          </cell>
          <cell r="CQ387">
            <v>0</v>
          </cell>
          <cell r="CZ387">
            <v>0</v>
          </cell>
        </row>
        <row r="388">
          <cell r="P388">
            <v>511543.49</v>
          </cell>
          <cell r="AB388">
            <v>0</v>
          </cell>
          <cell r="AL388">
            <v>2524082</v>
          </cell>
          <cell r="BM388">
            <v>3323517.68</v>
          </cell>
          <cell r="CQ388">
            <v>2578690.0836363602</v>
          </cell>
          <cell r="CZ388">
            <v>2578690.0836363602</v>
          </cell>
        </row>
        <row r="389">
          <cell r="AL389">
            <v>216000</v>
          </cell>
          <cell r="BM389">
            <v>0</v>
          </cell>
          <cell r="CQ389">
            <v>642000</v>
          </cell>
          <cell r="CZ389">
            <v>1284000</v>
          </cell>
        </row>
        <row r="390">
          <cell r="P390">
            <v>1145988</v>
          </cell>
          <cell r="AB390">
            <v>0</v>
          </cell>
          <cell r="AL390">
            <v>458000</v>
          </cell>
          <cell r="BM390">
            <v>15140000</v>
          </cell>
          <cell r="CQ390">
            <v>2952000</v>
          </cell>
          <cell r="CZ390">
            <v>0</v>
          </cell>
        </row>
        <row r="391">
          <cell r="P391">
            <v>40194</v>
          </cell>
          <cell r="AB391">
            <v>40194</v>
          </cell>
          <cell r="AL391">
            <v>66990</v>
          </cell>
          <cell r="BM391">
            <v>0</v>
          </cell>
          <cell r="CQ391">
            <v>0</v>
          </cell>
          <cell r="CZ391">
            <v>0</v>
          </cell>
        </row>
        <row r="392">
          <cell r="AL392">
            <v>0</v>
          </cell>
          <cell r="BM392">
            <v>0</v>
          </cell>
          <cell r="CQ392">
            <v>0</v>
          </cell>
          <cell r="CZ392">
            <v>0</v>
          </cell>
        </row>
        <row r="393">
          <cell r="AL393">
            <v>98500</v>
          </cell>
          <cell r="BM393">
            <v>220000.00000000003</v>
          </cell>
          <cell r="CQ393">
            <v>220000</v>
          </cell>
          <cell r="CZ393">
            <v>220000</v>
          </cell>
        </row>
        <row r="394">
          <cell r="AL394">
            <v>52600</v>
          </cell>
          <cell r="BM394">
            <v>0</v>
          </cell>
          <cell r="CQ394">
            <v>181398</v>
          </cell>
          <cell r="CZ394">
            <v>362796</v>
          </cell>
        </row>
        <row r="395">
          <cell r="BM395">
            <v>0</v>
          </cell>
          <cell r="CQ395">
            <v>0</v>
          </cell>
          <cell r="CZ395">
            <v>0</v>
          </cell>
        </row>
        <row r="396">
          <cell r="CQ396">
            <v>12000</v>
          </cell>
          <cell r="CZ396">
            <v>15000</v>
          </cell>
        </row>
        <row r="397">
          <cell r="CQ397">
            <v>110901.54545454546</v>
          </cell>
          <cell r="CZ397">
            <v>110901.54545454546</v>
          </cell>
        </row>
        <row r="398">
          <cell r="BM398">
            <v>0</v>
          </cell>
          <cell r="CQ398">
            <v>0</v>
          </cell>
          <cell r="CZ398">
            <v>0</v>
          </cell>
        </row>
        <row r="399">
          <cell r="P399">
            <v>193842554.81</v>
          </cell>
          <cell r="AB399">
            <v>73129664.557703972</v>
          </cell>
          <cell r="AL399">
            <v>33664395.285481453</v>
          </cell>
          <cell r="BM399">
            <v>500029.42</v>
          </cell>
          <cell r="CQ399">
            <v>0</v>
          </cell>
          <cell r="CZ399">
            <v>0</v>
          </cell>
        </row>
        <row r="400">
          <cell r="CQ400">
            <v>9349559.8342000805</v>
          </cell>
          <cell r="CZ400">
            <v>4569867.5701999413</v>
          </cell>
        </row>
        <row r="401">
          <cell r="CQ401">
            <v>0</v>
          </cell>
          <cell r="CZ401">
            <v>0</v>
          </cell>
        </row>
        <row r="402">
          <cell r="CQ402">
            <v>0</v>
          </cell>
          <cell r="CZ402">
            <v>0</v>
          </cell>
        </row>
        <row r="403">
          <cell r="P403">
            <v>115815602.81</v>
          </cell>
          <cell r="AB403">
            <v>96299053.238451049</v>
          </cell>
          <cell r="AL403">
            <v>34977786.681486733</v>
          </cell>
          <cell r="BM403">
            <v>23548831.465648986</v>
          </cell>
          <cell r="CQ403">
            <v>0</v>
          </cell>
          <cell r="CZ403">
            <v>0</v>
          </cell>
        </row>
        <row r="404">
          <cell r="CQ404">
            <v>6921642.0229868526</v>
          </cell>
          <cell r="CZ404">
            <v>4597707.8102653343</v>
          </cell>
        </row>
        <row r="405">
          <cell r="CQ405">
            <v>0</v>
          </cell>
          <cell r="CZ405">
            <v>0</v>
          </cell>
        </row>
        <row r="406">
          <cell r="P406">
            <v>1716.64</v>
          </cell>
          <cell r="AB406">
            <v>0</v>
          </cell>
          <cell r="AL406">
            <v>0</v>
          </cell>
          <cell r="BM406">
            <v>1000</v>
          </cell>
          <cell r="CQ406">
            <v>0</v>
          </cell>
          <cell r="CZ406">
            <v>0</v>
          </cell>
        </row>
        <row r="407">
          <cell r="P407">
            <v>2103.2600000000002</v>
          </cell>
          <cell r="AB407">
            <v>0</v>
          </cell>
          <cell r="AL407">
            <v>0</v>
          </cell>
          <cell r="BM407">
            <v>1699.99</v>
          </cell>
          <cell r="CQ407">
            <v>0</v>
          </cell>
          <cell r="CZ407">
            <v>0</v>
          </cell>
        </row>
        <row r="408">
          <cell r="BM408">
            <v>0</v>
          </cell>
          <cell r="CQ408">
            <v>9573000</v>
          </cell>
          <cell r="CZ408">
            <v>9573000</v>
          </cell>
        </row>
        <row r="409">
          <cell r="P409">
            <v>718944604.35000002</v>
          </cell>
          <cell r="AB409">
            <v>742253000</v>
          </cell>
          <cell r="AL409">
            <v>670874233.13106906</v>
          </cell>
          <cell r="BM409">
            <v>740881182.12641954</v>
          </cell>
          <cell r="CQ409">
            <v>732400000</v>
          </cell>
          <cell r="CZ409">
            <v>776344000</v>
          </cell>
        </row>
        <row r="410">
          <cell r="P410">
            <v>180474984.11000001</v>
          </cell>
          <cell r="AB410">
            <v>184079000</v>
          </cell>
          <cell r="AL410">
            <v>163574634.30000001</v>
          </cell>
          <cell r="BM410">
            <v>184217460.29011655</v>
          </cell>
          <cell r="CQ410">
            <v>177392000</v>
          </cell>
          <cell r="CZ410">
            <v>188035520</v>
          </cell>
        </row>
        <row r="411">
          <cell r="AL411">
            <v>41363</v>
          </cell>
          <cell r="BM411">
            <v>32400</v>
          </cell>
          <cell r="CQ411">
            <v>5000</v>
          </cell>
          <cell r="CZ411">
            <v>5300</v>
          </cell>
        </row>
        <row r="412">
          <cell r="AL412">
            <v>33871196.224999994</v>
          </cell>
          <cell r="BM412">
            <v>40824056.594435111</v>
          </cell>
          <cell r="CQ412">
            <v>35449000</v>
          </cell>
          <cell r="CZ412">
            <v>37575940</v>
          </cell>
        </row>
        <row r="413">
          <cell r="AL413">
            <v>1098271.925</v>
          </cell>
          <cell r="BM413">
            <v>6774654.7149941754</v>
          </cell>
          <cell r="CQ413">
            <v>4373000</v>
          </cell>
          <cell r="CZ413">
            <v>4635380</v>
          </cell>
        </row>
        <row r="414">
          <cell r="P414">
            <v>81776</v>
          </cell>
          <cell r="AL414">
            <v>0</v>
          </cell>
          <cell r="BM414">
            <v>0</v>
          </cell>
          <cell r="CQ414">
            <v>0</v>
          </cell>
          <cell r="CZ414">
            <v>0</v>
          </cell>
        </row>
        <row r="415">
          <cell r="CQ415">
            <v>0</v>
          </cell>
          <cell r="CZ415">
            <v>0</v>
          </cell>
        </row>
        <row r="416">
          <cell r="P416">
            <v>76270610.450000003</v>
          </cell>
          <cell r="AB416">
            <v>0</v>
          </cell>
          <cell r="AL416">
            <v>0</v>
          </cell>
          <cell r="BM416">
            <v>40050000.000000007</v>
          </cell>
          <cell r="CQ416">
            <v>0</v>
          </cell>
          <cell r="CZ416">
            <v>0</v>
          </cell>
        </row>
        <row r="417">
          <cell r="P417">
            <v>35415.9</v>
          </cell>
          <cell r="AB417">
            <v>0</v>
          </cell>
          <cell r="AL417">
            <v>0</v>
          </cell>
          <cell r="BM417">
            <v>50000.000000000007</v>
          </cell>
          <cell r="CQ417">
            <v>0</v>
          </cell>
          <cell r="CZ417">
            <v>0</v>
          </cell>
        </row>
        <row r="418">
          <cell r="P418">
            <v>0</v>
          </cell>
          <cell r="AB418">
            <v>2590850</v>
          </cell>
          <cell r="AL418">
            <v>0</v>
          </cell>
          <cell r="BM418">
            <v>0</v>
          </cell>
          <cell r="CQ418">
            <v>0</v>
          </cell>
          <cell r="CZ418">
            <v>0</v>
          </cell>
        </row>
        <row r="419">
          <cell r="P419">
            <v>0</v>
          </cell>
          <cell r="AB419">
            <v>7590138</v>
          </cell>
          <cell r="AL419">
            <v>0</v>
          </cell>
          <cell r="BM419">
            <v>0</v>
          </cell>
          <cell r="CQ419">
            <v>0</v>
          </cell>
          <cell r="CZ419">
            <v>0</v>
          </cell>
        </row>
        <row r="420">
          <cell r="P420">
            <v>0</v>
          </cell>
          <cell r="AB420">
            <v>50000000</v>
          </cell>
          <cell r="AL420">
            <v>0</v>
          </cell>
          <cell r="BM420">
            <v>0</v>
          </cell>
          <cell r="CQ420">
            <v>0</v>
          </cell>
          <cell r="CZ420">
            <v>0</v>
          </cell>
        </row>
        <row r="421">
          <cell r="P421">
            <v>0</v>
          </cell>
          <cell r="AB421">
            <v>0</v>
          </cell>
          <cell r="AL421">
            <v>0</v>
          </cell>
          <cell r="BM421">
            <v>0</v>
          </cell>
          <cell r="CQ421">
            <v>0</v>
          </cell>
          <cell r="CZ421">
            <v>0</v>
          </cell>
        </row>
        <row r="422">
          <cell r="P422">
            <v>337435422.72000003</v>
          </cell>
          <cell r="AB422">
            <v>0</v>
          </cell>
          <cell r="AL422">
            <v>0</v>
          </cell>
          <cell r="BM422">
            <v>0</v>
          </cell>
          <cell r="CQ422">
            <v>0</v>
          </cell>
          <cell r="CZ422">
            <v>0</v>
          </cell>
        </row>
        <row r="423">
          <cell r="BM423">
            <v>11561411.080566375</v>
          </cell>
          <cell r="CQ423">
            <v>0</v>
          </cell>
          <cell r="CZ423">
            <v>0</v>
          </cell>
        </row>
        <row r="424">
          <cell r="P424">
            <v>2391963.91</v>
          </cell>
          <cell r="AB424">
            <v>0</v>
          </cell>
          <cell r="AL424">
            <v>0</v>
          </cell>
          <cell r="BM424">
            <v>12070000</v>
          </cell>
          <cell r="CQ424">
            <v>0</v>
          </cell>
          <cell r="CZ424">
            <v>0</v>
          </cell>
        </row>
        <row r="425">
          <cell r="P425">
            <v>37169706.119999997</v>
          </cell>
          <cell r="AB425">
            <v>0</v>
          </cell>
          <cell r="BM425">
            <v>0</v>
          </cell>
          <cell r="CQ425">
            <v>0</v>
          </cell>
          <cell r="CZ425">
            <v>0</v>
          </cell>
        </row>
        <row r="426">
          <cell r="CQ426">
            <v>0</v>
          </cell>
          <cell r="CZ426">
            <v>0</v>
          </cell>
        </row>
        <row r="427">
          <cell r="BM427">
            <v>0</v>
          </cell>
          <cell r="CQ427">
            <v>0</v>
          </cell>
          <cell r="CZ427">
            <v>0</v>
          </cell>
        </row>
        <row r="429">
          <cell r="P429">
            <v>20389175</v>
          </cell>
          <cell r="AB429">
            <v>0</v>
          </cell>
          <cell r="AL429">
            <v>0</v>
          </cell>
          <cell r="BM429">
            <v>100000000</v>
          </cell>
          <cell r="CQ429">
            <v>165033172.91238782</v>
          </cell>
          <cell r="CZ429">
            <v>194326440.80305815</v>
          </cell>
        </row>
        <row r="430">
          <cell r="AB430">
            <v>2210776178.7610731</v>
          </cell>
          <cell r="AL430" t="e">
            <v>#REF!</v>
          </cell>
          <cell r="BM430">
            <v>2391887492.2208996</v>
          </cell>
          <cell r="CQ430">
            <v>2389610204.7665424</v>
          </cell>
          <cell r="CZ430">
            <v>2294282231.0336924</v>
          </cell>
        </row>
        <row r="431">
          <cell r="AL431" t="e">
            <v>#REF!</v>
          </cell>
          <cell r="BM431">
            <v>3053558346.5968561</v>
          </cell>
          <cell r="CQ431">
            <v>3093172677.5359006</v>
          </cell>
          <cell r="CZ431">
            <v>3122726531.4000001</v>
          </cell>
        </row>
        <row r="432">
          <cell r="AB432">
            <v>-2210776178.7610731</v>
          </cell>
          <cell r="AL432" t="e">
            <v>#REF!</v>
          </cell>
          <cell r="BM432">
            <v>661670854.37595654</v>
          </cell>
          <cell r="CQ432">
            <v>703562472.76935816</v>
          </cell>
          <cell r="CZ432">
            <v>828444300.36630774</v>
          </cell>
        </row>
        <row r="433">
          <cell r="AB433">
            <v>433635217.95651454</v>
          </cell>
        </row>
        <row r="434">
          <cell r="AL434">
            <v>1910682505.1267738</v>
          </cell>
        </row>
        <row r="468">
          <cell r="CQ468">
            <v>1614250</v>
          </cell>
        </row>
        <row r="470">
          <cell r="CQ470">
            <v>11332537698.297897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">
          <cell r="A1" t="str">
            <v>Cheie</v>
          </cell>
        </row>
      </sheetData>
      <sheetData sheetId="49">
        <row r="1">
          <cell r="A1" t="str">
            <v>Rand CPP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.7 mii RON"/>
      <sheetName val="Dob credite"/>
      <sheetName val="Credite de Investitii"/>
      <sheetName val="Linii de Credit"/>
      <sheetName val="Diferente de curs"/>
      <sheetName val="Rambursari credite 2016"/>
      <sheetName val="Sheet3"/>
    </sheetNames>
    <sheetDataSet>
      <sheetData sheetId="0"/>
      <sheetData sheetId="1">
        <row r="4">
          <cell r="B4" t="str">
            <v>Curs Rulaje</v>
          </cell>
        </row>
        <row r="13">
          <cell r="J13" t="str">
            <v>Dobanda (EUR)</v>
          </cell>
        </row>
        <row r="15">
          <cell r="J15">
            <v>26363.111111111109</v>
          </cell>
        </row>
        <row r="16">
          <cell r="J16">
            <v>26363.111111111109</v>
          </cell>
        </row>
        <row r="17">
          <cell r="J17">
            <v>25503.444444444445</v>
          </cell>
        </row>
        <row r="18">
          <cell r="J18">
            <v>26363.111111111109</v>
          </cell>
        </row>
        <row r="19">
          <cell r="J19">
            <v>26363.111111111109</v>
          </cell>
        </row>
        <row r="20">
          <cell r="J20">
            <v>18277.777777777781</v>
          </cell>
        </row>
        <row r="21">
          <cell r="J21">
            <v>17111.111111111113</v>
          </cell>
        </row>
        <row r="22">
          <cell r="J22">
            <v>18277.777777777781</v>
          </cell>
        </row>
        <row r="23">
          <cell r="J23">
            <v>4472.2222222222217</v>
          </cell>
        </row>
        <row r="24">
          <cell r="J24">
            <v>15925.000000000002</v>
          </cell>
        </row>
        <row r="25">
          <cell r="J25">
            <v>14000.000000000002</v>
          </cell>
        </row>
        <row r="26">
          <cell r="J26">
            <v>12522.222222222223</v>
          </cell>
        </row>
        <row r="27">
          <cell r="J27">
            <v>10733.333333333332</v>
          </cell>
        </row>
        <row r="28">
          <cell r="J28">
            <v>8847.2222222222226</v>
          </cell>
        </row>
        <row r="29">
          <cell r="J29">
            <v>7000.0000000000009</v>
          </cell>
        </row>
        <row r="30">
          <cell r="J30">
            <v>5366.6666666666661</v>
          </cell>
        </row>
        <row r="31">
          <cell r="J31">
            <v>3577.7777777777778</v>
          </cell>
        </row>
        <row r="32">
          <cell r="J32">
            <v>1769.4444444444446</v>
          </cell>
        </row>
        <row r="37">
          <cell r="J37" t="str">
            <v>Dobanda (EUR)</v>
          </cell>
        </row>
        <row r="39">
          <cell r="J39">
            <v>20648.076943725002</v>
          </cell>
        </row>
        <row r="46">
          <cell r="J46" t="str">
            <v>Dobanda (EUR)</v>
          </cell>
        </row>
        <row r="47">
          <cell r="J47">
            <v>178015.76396675</v>
          </cell>
        </row>
        <row r="48">
          <cell r="J48">
            <v>167080.74017880554</v>
          </cell>
        </row>
        <row r="49">
          <cell r="J49">
            <v>56554.349224999998</v>
          </cell>
        </row>
        <row r="50">
          <cell r="J50">
            <v>50516.305840000008</v>
          </cell>
        </row>
        <row r="51">
          <cell r="J51">
            <v>45135.871165000004</v>
          </cell>
        </row>
        <row r="52">
          <cell r="J52">
            <v>40114.132162500006</v>
          </cell>
        </row>
        <row r="53">
          <cell r="J53">
            <v>34554.349665000002</v>
          </cell>
        </row>
        <row r="54">
          <cell r="J54">
            <v>28755.436710000002</v>
          </cell>
        </row>
        <row r="55">
          <cell r="J55">
            <v>23135.871577500002</v>
          </cell>
        </row>
        <row r="56">
          <cell r="J56">
            <v>18114.132602500002</v>
          </cell>
        </row>
        <row r="57">
          <cell r="J57">
            <v>12554.350105</v>
          </cell>
        </row>
        <row r="58">
          <cell r="J58">
            <v>6695.6544050000002</v>
          </cell>
        </row>
        <row r="63">
          <cell r="J63" t="str">
            <v>Dobanda (EUR)</v>
          </cell>
        </row>
        <row r="64">
          <cell r="J64">
            <v>182258.82380280003</v>
          </cell>
        </row>
        <row r="65">
          <cell r="J65">
            <v>186309.01988730667</v>
          </cell>
        </row>
        <row r="66">
          <cell r="J66">
            <v>186309.01988730667</v>
          </cell>
        </row>
        <row r="67">
          <cell r="J67">
            <v>124901.96097166667</v>
          </cell>
        </row>
        <row r="68">
          <cell r="J68">
            <v>124901.96097166667</v>
          </cell>
        </row>
        <row r="69">
          <cell r="J69">
            <v>110490.19628888888</v>
          </cell>
        </row>
        <row r="70">
          <cell r="J70">
            <v>94705.882584444451</v>
          </cell>
        </row>
        <row r="71">
          <cell r="J71">
            <v>84308.823797430567</v>
          </cell>
        </row>
        <row r="72">
          <cell r="J72">
            <v>74117.647362500007</v>
          </cell>
        </row>
        <row r="73">
          <cell r="J73">
            <v>66294.117996944435</v>
          </cell>
        </row>
        <row r="74">
          <cell r="J74">
            <v>56823.529801111101</v>
          </cell>
        </row>
        <row r="75">
          <cell r="J75">
            <v>46838.235718263873</v>
          </cell>
        </row>
        <row r="76">
          <cell r="J76">
            <v>37058.823987499985</v>
          </cell>
        </row>
        <row r="77">
          <cell r="J77">
            <v>28411.765213611096</v>
          </cell>
        </row>
        <row r="78">
          <cell r="J78">
            <v>18941.177017777762</v>
          </cell>
        </row>
        <row r="79">
          <cell r="J79">
            <v>9367.6476390972075</v>
          </cell>
        </row>
        <row r="84">
          <cell r="J84" t="str">
            <v>Dobanda (EUR)</v>
          </cell>
        </row>
        <row r="85">
          <cell r="J85">
            <v>101698.33333333333</v>
          </cell>
        </row>
        <row r="86">
          <cell r="J86">
            <v>85275</v>
          </cell>
        </row>
        <row r="87">
          <cell r="J87">
            <v>71852.083333333328</v>
          </cell>
        </row>
        <row r="88">
          <cell r="J88">
            <v>34499.999999999993</v>
          </cell>
        </row>
        <row r="89">
          <cell r="J89">
            <v>25874.999999999996</v>
          </cell>
        </row>
        <row r="90">
          <cell r="J90">
            <v>17062.499999999996</v>
          </cell>
        </row>
        <row r="91">
          <cell r="J91">
            <v>6187.4999999999991</v>
          </cell>
        </row>
        <row r="96">
          <cell r="J96" t="str">
            <v>Dobanda (EUR)</v>
          </cell>
        </row>
        <row r="97">
          <cell r="J97">
            <v>125573.43469831115</v>
          </cell>
        </row>
        <row r="98">
          <cell r="J98">
            <v>118525.22263466672</v>
          </cell>
        </row>
        <row r="99">
          <cell r="J99">
            <v>89608.590139755586</v>
          </cell>
        </row>
        <row r="100">
          <cell r="J100">
            <v>83032.899848688932</v>
          </cell>
        </row>
        <row r="101">
          <cell r="J101">
            <v>40622.964655816693</v>
          </cell>
        </row>
        <row r="102">
          <cell r="J102">
            <v>37159.450780911138</v>
          </cell>
        </row>
        <row r="103">
          <cell r="J103">
            <v>32484.215684888924</v>
          </cell>
        </row>
        <row r="104">
          <cell r="J104">
            <v>28885.805418200034</v>
          </cell>
        </row>
        <row r="105">
          <cell r="J105">
            <v>24345.466713961145</v>
          </cell>
        </row>
        <row r="106">
          <cell r="J106">
            <v>20612.160055488923</v>
          </cell>
        </row>
        <row r="111">
          <cell r="J111" t="str">
            <v>Dobanda (USD)</v>
          </cell>
        </row>
        <row r="112">
          <cell r="J112">
            <v>3420.5018387390674</v>
          </cell>
        </row>
        <row r="113">
          <cell r="J113">
            <v>1767.9078919205524</v>
          </cell>
        </row>
        <row r="118">
          <cell r="J118" t="str">
            <v>Dobanda (EUR)</v>
          </cell>
        </row>
        <row r="119">
          <cell r="J119">
            <v>67418.849499516669</v>
          </cell>
        </row>
        <row r="120">
          <cell r="J120">
            <v>64047.907024540837</v>
          </cell>
        </row>
        <row r="121">
          <cell r="J121">
            <v>45748.505025708335</v>
          </cell>
        </row>
        <row r="122">
          <cell r="J122">
            <v>61343.744402933335</v>
          </cell>
        </row>
        <row r="123">
          <cell r="J123">
            <v>56676.285590924999</v>
          </cell>
        </row>
        <row r="124">
          <cell r="J124">
            <v>53935.07962251499</v>
          </cell>
        </row>
        <row r="125">
          <cell r="J125">
            <v>51119.787006303326</v>
          </cell>
        </row>
        <row r="126">
          <cell r="J126">
            <v>47711.801207426659</v>
          </cell>
        </row>
        <row r="127">
          <cell r="J127">
            <v>43340.688986624991</v>
          </cell>
        </row>
        <row r="128">
          <cell r="J128">
            <v>40451.309722611659</v>
          </cell>
        </row>
        <row r="129">
          <cell r="J129">
            <v>37487.843810796658</v>
          </cell>
        </row>
        <row r="130">
          <cell r="J130">
            <v>34079.858011919991</v>
          </cell>
        </row>
        <row r="131">
          <cell r="J131">
            <v>30005.092382324987</v>
          </cell>
        </row>
        <row r="132">
          <cell r="J132">
            <v>26967.539822708321</v>
          </cell>
        </row>
        <row r="133">
          <cell r="J133">
            <v>23855.900615289986</v>
          </cell>
        </row>
        <row r="134">
          <cell r="J134">
            <v>20447.914816413315</v>
          </cell>
        </row>
        <row r="135">
          <cell r="J135">
            <v>16854.712397780815</v>
          </cell>
        </row>
        <row r="136">
          <cell r="J136">
            <v>13483.769922804982</v>
          </cell>
        </row>
        <row r="137">
          <cell r="J137">
            <v>10223.957419783317</v>
          </cell>
        </row>
        <row r="138">
          <cell r="J138">
            <v>6815.9716209066492</v>
          </cell>
        </row>
        <row r="139">
          <cell r="J139">
            <v>3333.8991737249835</v>
          </cell>
        </row>
      </sheetData>
      <sheetData sheetId="2">
        <row r="6">
          <cell r="A6">
            <v>1</v>
          </cell>
        </row>
      </sheetData>
      <sheetData sheetId="3" refreshError="1"/>
      <sheetData sheetId="4">
        <row r="5">
          <cell r="A5">
            <v>0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.7 mii RON"/>
      <sheetName val="Dob credite"/>
      <sheetName val="Credite de Investitii"/>
      <sheetName val="Linii de Credit"/>
      <sheetName val="Diferente de curs"/>
      <sheetName val="Rambursari credite 2016"/>
      <sheetName val="Sheet3"/>
    </sheetNames>
    <sheetDataSet>
      <sheetData sheetId="0"/>
      <sheetData sheetId="1">
        <row r="4">
          <cell r="B4" t="str">
            <v>Curs Rulaje</v>
          </cell>
        </row>
        <row r="13">
          <cell r="M13" t="str">
            <v>Anul</v>
          </cell>
        </row>
        <row r="15">
          <cell r="M15">
            <v>2014</v>
          </cell>
        </row>
        <row r="16">
          <cell r="M16">
            <v>2015</v>
          </cell>
        </row>
        <row r="17">
          <cell r="M17">
            <v>2015</v>
          </cell>
        </row>
        <row r="18">
          <cell r="M18">
            <v>2015</v>
          </cell>
        </row>
        <row r="19">
          <cell r="M19">
            <v>2015</v>
          </cell>
        </row>
        <row r="20">
          <cell r="M20">
            <v>2016</v>
          </cell>
        </row>
        <row r="21">
          <cell r="M21">
            <v>2016</v>
          </cell>
        </row>
        <row r="22">
          <cell r="M22">
            <v>2016</v>
          </cell>
        </row>
        <row r="23">
          <cell r="M23">
            <v>2016</v>
          </cell>
        </row>
        <row r="24">
          <cell r="M24">
            <v>2016</v>
          </cell>
        </row>
        <row r="25">
          <cell r="M25">
            <v>2017</v>
          </cell>
        </row>
        <row r="26">
          <cell r="M26">
            <v>2017</v>
          </cell>
        </row>
        <row r="27">
          <cell r="M27">
            <v>2017</v>
          </cell>
        </row>
        <row r="28">
          <cell r="M28">
            <v>2017</v>
          </cell>
        </row>
        <row r="29">
          <cell r="M29">
            <v>2018</v>
          </cell>
        </row>
        <row r="30">
          <cell r="M30">
            <v>2018</v>
          </cell>
        </row>
        <row r="31">
          <cell r="M31">
            <v>2018</v>
          </cell>
        </row>
        <row r="32">
          <cell r="M32">
            <v>2018</v>
          </cell>
        </row>
        <row r="39">
          <cell r="M39">
            <v>2015</v>
          </cell>
        </row>
        <row r="47">
          <cell r="M47">
            <v>2015</v>
          </cell>
        </row>
        <row r="48">
          <cell r="M48">
            <v>2015</v>
          </cell>
        </row>
        <row r="49">
          <cell r="M49">
            <v>2015</v>
          </cell>
        </row>
        <row r="50">
          <cell r="M50">
            <v>2015</v>
          </cell>
        </row>
        <row r="51">
          <cell r="M51">
            <v>2016</v>
          </cell>
        </row>
        <row r="52">
          <cell r="M52">
            <v>2016</v>
          </cell>
        </row>
        <row r="53">
          <cell r="M53">
            <v>2016</v>
          </cell>
        </row>
        <row r="54">
          <cell r="M54">
            <v>2016</v>
          </cell>
        </row>
        <row r="55">
          <cell r="M55">
            <v>2017</v>
          </cell>
        </row>
        <row r="56">
          <cell r="M56">
            <v>2017</v>
          </cell>
        </row>
        <row r="57">
          <cell r="M57">
            <v>2017</v>
          </cell>
        </row>
        <row r="58">
          <cell r="M58">
            <v>2017</v>
          </cell>
        </row>
        <row r="64">
          <cell r="M64">
            <v>2015</v>
          </cell>
        </row>
        <row r="65">
          <cell r="M65">
            <v>2015</v>
          </cell>
        </row>
        <row r="66">
          <cell r="M66">
            <v>2015</v>
          </cell>
        </row>
        <row r="67">
          <cell r="M67">
            <v>2015</v>
          </cell>
        </row>
        <row r="68">
          <cell r="M68">
            <v>2016</v>
          </cell>
        </row>
        <row r="69">
          <cell r="M69">
            <v>2016</v>
          </cell>
        </row>
        <row r="70">
          <cell r="M70">
            <v>2016</v>
          </cell>
        </row>
        <row r="71">
          <cell r="M71">
            <v>2016</v>
          </cell>
        </row>
        <row r="72">
          <cell r="M72">
            <v>2017</v>
          </cell>
        </row>
        <row r="73">
          <cell r="M73">
            <v>2017</v>
          </cell>
        </row>
        <row r="74">
          <cell r="M74">
            <v>2017</v>
          </cell>
        </row>
        <row r="75">
          <cell r="M75">
            <v>2017</v>
          </cell>
        </row>
        <row r="76">
          <cell r="M76">
            <v>2018</v>
          </cell>
        </row>
        <row r="77">
          <cell r="M77">
            <v>2018</v>
          </cell>
        </row>
        <row r="78">
          <cell r="M78">
            <v>2018</v>
          </cell>
        </row>
        <row r="79">
          <cell r="M79">
            <v>2018</v>
          </cell>
        </row>
        <row r="85">
          <cell r="M85">
            <v>2015</v>
          </cell>
        </row>
        <row r="86">
          <cell r="M86">
            <v>2015</v>
          </cell>
        </row>
        <row r="87">
          <cell r="M87">
            <v>2015</v>
          </cell>
        </row>
        <row r="88">
          <cell r="M88">
            <v>2015</v>
          </cell>
        </row>
        <row r="89">
          <cell r="M89">
            <v>2016</v>
          </cell>
        </row>
        <row r="90">
          <cell r="M90">
            <v>2016</v>
          </cell>
        </row>
        <row r="91">
          <cell r="M91">
            <v>2016</v>
          </cell>
        </row>
        <row r="97">
          <cell r="M97">
            <v>2015</v>
          </cell>
        </row>
        <row r="98">
          <cell r="M98">
            <v>2015</v>
          </cell>
        </row>
        <row r="99">
          <cell r="M99">
            <v>2016</v>
          </cell>
        </row>
        <row r="100">
          <cell r="M100">
            <v>2016</v>
          </cell>
        </row>
        <row r="101">
          <cell r="M101">
            <v>2017</v>
          </cell>
        </row>
        <row r="102">
          <cell r="M102">
            <v>2017</v>
          </cell>
        </row>
        <row r="103">
          <cell r="M103">
            <v>2018</v>
          </cell>
        </row>
        <row r="104">
          <cell r="M104">
            <v>2018</v>
          </cell>
        </row>
        <row r="105">
          <cell r="M105">
            <v>2019</v>
          </cell>
        </row>
        <row r="106">
          <cell r="M106">
            <v>2019</v>
          </cell>
        </row>
        <row r="112">
          <cell r="M112">
            <v>2015</v>
          </cell>
        </row>
        <row r="113">
          <cell r="M113">
            <v>2015</v>
          </cell>
        </row>
        <row r="119">
          <cell r="M119">
            <v>2016</v>
          </cell>
        </row>
        <row r="120">
          <cell r="M120">
            <v>2016</v>
          </cell>
        </row>
        <row r="121">
          <cell r="M121">
            <v>2016</v>
          </cell>
        </row>
        <row r="122">
          <cell r="M122">
            <v>2016</v>
          </cell>
        </row>
        <row r="123">
          <cell r="M123">
            <v>2017</v>
          </cell>
        </row>
        <row r="124">
          <cell r="M124">
            <v>2017</v>
          </cell>
        </row>
        <row r="125">
          <cell r="M125">
            <v>2017</v>
          </cell>
        </row>
        <row r="126">
          <cell r="M126">
            <v>2017</v>
          </cell>
        </row>
        <row r="127">
          <cell r="M127">
            <v>2018</v>
          </cell>
        </row>
        <row r="128">
          <cell r="M128">
            <v>2018</v>
          </cell>
        </row>
        <row r="129">
          <cell r="M129">
            <v>2018</v>
          </cell>
        </row>
        <row r="130">
          <cell r="M130">
            <v>2018</v>
          </cell>
        </row>
        <row r="131">
          <cell r="M131">
            <v>2019</v>
          </cell>
        </row>
        <row r="132">
          <cell r="M132">
            <v>2019</v>
          </cell>
        </row>
        <row r="133">
          <cell r="M133">
            <v>2019</v>
          </cell>
        </row>
        <row r="134">
          <cell r="M134">
            <v>2019</v>
          </cell>
        </row>
        <row r="135">
          <cell r="M135">
            <v>2020</v>
          </cell>
        </row>
        <row r="136">
          <cell r="M136">
            <v>2020</v>
          </cell>
        </row>
        <row r="137">
          <cell r="M137">
            <v>2020</v>
          </cell>
        </row>
        <row r="138">
          <cell r="M138">
            <v>2020</v>
          </cell>
        </row>
        <row r="139">
          <cell r="M139">
            <v>2021</v>
          </cell>
        </row>
      </sheetData>
      <sheetData sheetId="2">
        <row r="6">
          <cell r="A6">
            <v>1</v>
          </cell>
        </row>
      </sheetData>
      <sheetData sheetId="3" refreshError="1"/>
      <sheetData sheetId="4">
        <row r="5">
          <cell r="A5">
            <v>0</v>
          </cell>
        </row>
      </sheetData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622"/>
      <sheetName val="OG26"/>
      <sheetName val="art54"/>
      <sheetName val="Simulare"/>
      <sheetName val="LegeBuget2016"/>
      <sheetName val="An1 2018"/>
      <sheetName val="An2 2018"/>
      <sheetName val="An3 2018"/>
      <sheetName val="An 4 18 "/>
      <sheetName val="An5 2018 (print)"/>
      <sheetName val="An9 2018"/>
      <sheetName val="An5 2018"/>
      <sheetName val="sim"/>
      <sheetName val="Lbug"/>
      <sheetName val="An1`R17 (lei)"/>
      <sheetName val="An1`R17"/>
      <sheetName val="An2`R17"/>
      <sheetName val="Anexa 4  2017"/>
      <sheetName val="prop2018"/>
      <sheetName val="prop2017"/>
      <sheetName val="CalculeSAP"/>
      <sheetName val="Detalii BVC SAP"/>
      <sheetName val="Res.nr.18"/>
      <sheetName val="RU 2018"/>
      <sheetName val="DSCI 18"/>
      <sheetName val="Bal en cant`17"/>
      <sheetName val="Bal en val`17"/>
      <sheetName val="BL18SAP"/>
      <sheetName val="Trad18"/>
      <sheetName val="Trad lunar18"/>
      <sheetName val="An7 18"/>
      <sheetName val="BRsap"/>
      <sheetName val="Calc imp18  "/>
      <sheetName val="BL17SAP"/>
      <sheetName val="1621`1624"/>
      <sheetName val="1621-1624 (old)"/>
      <sheetName val="spons"/>
      <sheetName val="An1 2017"/>
      <sheetName val="An2 2017"/>
      <sheetName val="An3 2017"/>
      <sheetName val="An4  2017"/>
      <sheetName val="An5 2017 (pr)"/>
      <sheetName val="An9 2017"/>
      <sheetName val="An5 2017 sap"/>
      <sheetName val="oldAn5 2017"/>
      <sheetName val="An9 B sint"/>
      <sheetName val="Bil sint "/>
      <sheetName val="Bil sint17"/>
      <sheetName val="Detalii BVC"/>
      <sheetName val="Calcule"/>
      <sheetName val="An7 17"/>
      <sheetName val="dotari 08.05-IT"/>
      <sheetName val="neded imp2017"/>
      <sheetName val="BL17sap`ems"/>
      <sheetName val="Trad17"/>
      <sheetName val="Trad lunar17"/>
      <sheetName val="BL17"/>
      <sheetName val="BL16"/>
      <sheetName val="BR"/>
      <sheetName val="CS+Dir"/>
      <sheetName val="RU 07.06.17"/>
      <sheetName val="1Res17"/>
      <sheetName val="VenChFin"/>
      <sheetName val="RU BVC 2018"/>
      <sheetName val="RU BVC 2019"/>
      <sheetName val="proviz+parti sal"/>
      <sheetName val="rd120 alte ch exp"/>
      <sheetName val="rd126alte ch exp"/>
      <sheetName val="REP22.03"/>
      <sheetName val="Trad16"/>
      <sheetName val="An7 2016"/>
      <sheetName val="ch fin"/>
      <sheetName val="corel"/>
      <sheetName val="EMSYS`sap"/>
      <sheetName val="BNR"/>
      <sheetName val="Randuri CPP"/>
      <sheetName val="CU"/>
      <sheetName val="Bil16"/>
      <sheetName val="bilant previzionat"/>
      <sheetName val="old Bilant sintetic"/>
      <sheetName val="CASH-FLOW"/>
      <sheetName val="cash-flow indirect"/>
      <sheetName val="CF INDIRECT (2)"/>
      <sheetName val="CF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2012</v>
          </cell>
          <cell r="DG1">
            <v>2017</v>
          </cell>
        </row>
        <row r="2">
          <cell r="DG2" t="str">
            <v>Valoare lei
2017</v>
          </cell>
        </row>
        <row r="6">
          <cell r="DG6">
            <v>288000000</v>
          </cell>
        </row>
        <row r="19">
          <cell r="DG19">
            <v>1996697.42</v>
          </cell>
        </row>
        <row r="24">
          <cell r="DG24">
            <v>0</v>
          </cell>
        </row>
        <row r="30">
          <cell r="DG30">
            <v>112610418.63120875</v>
          </cell>
        </row>
        <row r="31">
          <cell r="DG31">
            <v>0</v>
          </cell>
        </row>
        <row r="35">
          <cell r="DG35">
            <v>1882525999.9999998</v>
          </cell>
        </row>
        <row r="36">
          <cell r="DG36">
            <v>0</v>
          </cell>
        </row>
        <row r="37">
          <cell r="DG37">
            <v>190000000</v>
          </cell>
        </row>
        <row r="38">
          <cell r="DG38">
            <v>10000000</v>
          </cell>
        </row>
        <row r="39">
          <cell r="DG39">
            <v>384000000</v>
          </cell>
        </row>
        <row r="40">
          <cell r="DG40">
            <v>0</v>
          </cell>
        </row>
        <row r="41">
          <cell r="DG41">
            <v>0</v>
          </cell>
        </row>
        <row r="42">
          <cell r="DG42">
            <v>326000.00000000006</v>
          </cell>
        </row>
        <row r="43">
          <cell r="DG43">
            <v>0</v>
          </cell>
        </row>
        <row r="44">
          <cell r="DG44">
            <v>38709999.999999993</v>
          </cell>
        </row>
        <row r="45">
          <cell r="DG45">
            <v>185300000</v>
          </cell>
        </row>
        <row r="47">
          <cell r="DG47">
            <v>0</v>
          </cell>
        </row>
        <row r="48">
          <cell r="DG48">
            <v>0</v>
          </cell>
        </row>
        <row r="49">
          <cell r="DG49">
            <v>0</v>
          </cell>
        </row>
        <row r="50">
          <cell r="DG50">
            <v>0</v>
          </cell>
        </row>
        <row r="51">
          <cell r="DG51">
            <v>0</v>
          </cell>
        </row>
        <row r="72">
          <cell r="DG72">
            <v>2083412.5912499998</v>
          </cell>
        </row>
        <row r="73">
          <cell r="DG73">
            <v>0</v>
          </cell>
        </row>
        <row r="84">
          <cell r="DG84">
            <v>2201763.1659999997</v>
          </cell>
        </row>
        <row r="86">
          <cell r="DG86">
            <v>0</v>
          </cell>
        </row>
        <row r="87">
          <cell r="DG87">
            <v>12378549.16</v>
          </cell>
        </row>
        <row r="94">
          <cell r="DG94">
            <v>6698821.5899999999</v>
          </cell>
        </row>
        <row r="96">
          <cell r="DG96">
            <v>3814146.51</v>
          </cell>
        </row>
        <row r="111">
          <cell r="DG111">
            <v>6226999.8500000015</v>
          </cell>
        </row>
        <row r="122">
          <cell r="DG122">
            <v>0</v>
          </cell>
        </row>
        <row r="123">
          <cell r="DG123">
            <v>7983277.3200000003</v>
          </cell>
        </row>
        <row r="128">
          <cell r="DG128">
            <v>2067770.8259999999</v>
          </cell>
        </row>
        <row r="129">
          <cell r="DG129">
            <v>10600</v>
          </cell>
        </row>
        <row r="130">
          <cell r="DG130">
            <v>242840.32000000001</v>
          </cell>
        </row>
        <row r="131">
          <cell r="DG131">
            <v>0</v>
          </cell>
        </row>
        <row r="132">
          <cell r="DG132">
            <v>1491939.2179636082</v>
          </cell>
        </row>
        <row r="133">
          <cell r="DG133">
            <v>263636.89508323657</v>
          </cell>
        </row>
        <row r="134">
          <cell r="DG134">
            <v>269123.88695315528</v>
          </cell>
        </row>
        <row r="135">
          <cell r="DG135">
            <v>0</v>
          </cell>
        </row>
        <row r="136">
          <cell r="DG136">
            <v>0</v>
          </cell>
        </row>
        <row r="137">
          <cell r="DG137">
            <v>1500</v>
          </cell>
        </row>
        <row r="138">
          <cell r="DG138">
            <v>7601699.8466666667</v>
          </cell>
        </row>
        <row r="139">
          <cell r="DG139">
            <v>232800</v>
          </cell>
        </row>
        <row r="140">
          <cell r="DG140">
            <v>0</v>
          </cell>
        </row>
        <row r="141">
          <cell r="DG141">
            <v>0</v>
          </cell>
        </row>
        <row r="143">
          <cell r="DG143">
            <v>1847969.2135593221</v>
          </cell>
        </row>
        <row r="144">
          <cell r="DG144">
            <v>204273</v>
          </cell>
        </row>
        <row r="145">
          <cell r="DG145">
            <v>0</v>
          </cell>
        </row>
        <row r="146">
          <cell r="DG146">
            <v>0</v>
          </cell>
        </row>
        <row r="147">
          <cell r="DG147">
            <v>1292191.56</v>
          </cell>
        </row>
        <row r="148">
          <cell r="DG148">
            <v>400429.45</v>
          </cell>
        </row>
        <row r="149">
          <cell r="DG149">
            <v>47775</v>
          </cell>
        </row>
        <row r="150">
          <cell r="DG150">
            <v>3940512.8099999996</v>
          </cell>
        </row>
        <row r="151">
          <cell r="DG151">
            <v>0</v>
          </cell>
        </row>
        <row r="152">
          <cell r="DG152">
            <v>0</v>
          </cell>
        </row>
        <row r="153">
          <cell r="DG153">
            <v>0</v>
          </cell>
        </row>
        <row r="154">
          <cell r="DG154">
            <v>0</v>
          </cell>
        </row>
        <row r="155">
          <cell r="DG155">
            <v>9165931.3300000001</v>
          </cell>
        </row>
        <row r="156">
          <cell r="DG156">
            <v>200000</v>
          </cell>
        </row>
        <row r="157">
          <cell r="DG157">
            <v>319105170</v>
          </cell>
        </row>
        <row r="158">
          <cell r="DG158">
            <v>284867.57</v>
          </cell>
        </row>
        <row r="159">
          <cell r="DG159">
            <v>0</v>
          </cell>
        </row>
        <row r="160">
          <cell r="DG160">
            <v>170000</v>
          </cell>
        </row>
        <row r="161">
          <cell r="DG161">
            <v>0</v>
          </cell>
        </row>
        <row r="162">
          <cell r="DG162">
            <v>908000</v>
          </cell>
        </row>
        <row r="163">
          <cell r="DG163">
            <v>0</v>
          </cell>
        </row>
        <row r="164">
          <cell r="DG164">
            <v>0</v>
          </cell>
        </row>
        <row r="165">
          <cell r="DG165">
            <v>0</v>
          </cell>
        </row>
        <row r="166">
          <cell r="DG166">
            <v>0</v>
          </cell>
        </row>
        <row r="167">
          <cell r="DG167">
            <v>0</v>
          </cell>
        </row>
        <row r="168">
          <cell r="DG168">
            <v>100000</v>
          </cell>
        </row>
        <row r="169">
          <cell r="DG169">
            <v>33000000</v>
          </cell>
        </row>
        <row r="170">
          <cell r="DG170">
            <v>34629770.711297072</v>
          </cell>
        </row>
        <row r="171">
          <cell r="DG171">
            <v>0</v>
          </cell>
        </row>
        <row r="172">
          <cell r="DG172">
            <v>27000000</v>
          </cell>
        </row>
        <row r="173">
          <cell r="DG173">
            <v>0</v>
          </cell>
        </row>
        <row r="174">
          <cell r="DG174">
            <v>33000000</v>
          </cell>
        </row>
        <row r="175">
          <cell r="DG175">
            <v>0</v>
          </cell>
        </row>
        <row r="176">
          <cell r="DG176">
            <v>0</v>
          </cell>
        </row>
        <row r="177">
          <cell r="DG177">
            <v>0</v>
          </cell>
        </row>
        <row r="178">
          <cell r="DG178">
            <v>0</v>
          </cell>
        </row>
        <row r="179">
          <cell r="DG179">
            <v>0</v>
          </cell>
        </row>
        <row r="180">
          <cell r="DG180">
            <v>8000</v>
          </cell>
        </row>
        <row r="181">
          <cell r="DG181">
            <v>0</v>
          </cell>
        </row>
        <row r="182">
          <cell r="DG182">
            <v>0</v>
          </cell>
        </row>
        <row r="183">
          <cell r="DG183">
            <v>0</v>
          </cell>
        </row>
        <row r="184">
          <cell r="DG184">
            <v>11935805</v>
          </cell>
        </row>
        <row r="185">
          <cell r="DG185">
            <v>59007644</v>
          </cell>
        </row>
        <row r="186">
          <cell r="DG186">
            <v>0</v>
          </cell>
        </row>
        <row r="187">
          <cell r="DG187">
            <v>15561578</v>
          </cell>
        </row>
        <row r="188">
          <cell r="DG188">
            <v>17831129</v>
          </cell>
        </row>
        <row r="189">
          <cell r="DG189">
            <v>2397006</v>
          </cell>
        </row>
        <row r="190">
          <cell r="DG190">
            <v>3376354.9</v>
          </cell>
        </row>
        <row r="193">
          <cell r="DG193">
            <v>3091472.4186312086</v>
          </cell>
        </row>
        <row r="194">
          <cell r="DG194">
            <v>0</v>
          </cell>
        </row>
        <row r="195">
          <cell r="DG195">
            <v>6558542.4000000004</v>
          </cell>
        </row>
        <row r="196">
          <cell r="DG196">
            <v>0</v>
          </cell>
        </row>
        <row r="197">
          <cell r="DG197">
            <v>31500</v>
          </cell>
        </row>
        <row r="199">
          <cell r="DG199">
            <v>150730</v>
          </cell>
        </row>
        <row r="200">
          <cell r="DG200">
            <v>0</v>
          </cell>
        </row>
        <row r="201">
          <cell r="DG201">
            <v>67890</v>
          </cell>
        </row>
        <row r="202">
          <cell r="DG202">
            <v>1000</v>
          </cell>
        </row>
        <row r="203">
          <cell r="DG203">
            <v>0</v>
          </cell>
        </row>
        <row r="204">
          <cell r="DG204">
            <v>760000</v>
          </cell>
        </row>
        <row r="205">
          <cell r="DG205">
            <v>3274900</v>
          </cell>
        </row>
        <row r="206">
          <cell r="DG206">
            <v>5709000</v>
          </cell>
        </row>
        <row r="207">
          <cell r="DG207">
            <v>4589000</v>
          </cell>
        </row>
        <row r="208">
          <cell r="DG208">
            <v>1118000</v>
          </cell>
        </row>
        <row r="209">
          <cell r="DG209">
            <v>220000</v>
          </cell>
        </row>
        <row r="211">
          <cell r="DG211">
            <v>0</v>
          </cell>
        </row>
        <row r="212">
          <cell r="DG212">
            <v>15044000</v>
          </cell>
        </row>
        <row r="213">
          <cell r="DG213">
            <v>254000</v>
          </cell>
        </row>
        <row r="214">
          <cell r="DG214">
            <v>1089500</v>
          </cell>
        </row>
        <row r="215">
          <cell r="DG215">
            <v>0</v>
          </cell>
        </row>
        <row r="216">
          <cell r="DG216">
            <v>330000</v>
          </cell>
        </row>
        <row r="217">
          <cell r="DG217">
            <v>3424000</v>
          </cell>
        </row>
        <row r="218">
          <cell r="DG218">
            <v>2890000</v>
          </cell>
        </row>
        <row r="219">
          <cell r="DG219">
            <v>0</v>
          </cell>
        </row>
        <row r="220">
          <cell r="DG220">
            <v>0</v>
          </cell>
        </row>
        <row r="221">
          <cell r="DG221">
            <v>1268000</v>
          </cell>
        </row>
        <row r="222">
          <cell r="DG222">
            <v>534000</v>
          </cell>
        </row>
        <row r="223">
          <cell r="DG223">
            <v>965000</v>
          </cell>
        </row>
        <row r="224">
          <cell r="DG224">
            <v>85000</v>
          </cell>
        </row>
        <row r="225">
          <cell r="DG225">
            <v>0</v>
          </cell>
        </row>
        <row r="226">
          <cell r="DG226">
            <v>0</v>
          </cell>
        </row>
        <row r="227">
          <cell r="DG227">
            <v>10000</v>
          </cell>
        </row>
        <row r="228">
          <cell r="DG228">
            <v>0</v>
          </cell>
        </row>
        <row r="229">
          <cell r="DG229">
            <v>0</v>
          </cell>
        </row>
        <row r="230">
          <cell r="DG230">
            <v>119500</v>
          </cell>
        </row>
        <row r="231">
          <cell r="DG231">
            <v>3946443.7199999997</v>
          </cell>
        </row>
        <row r="232">
          <cell r="DG232">
            <v>0</v>
          </cell>
        </row>
        <row r="233">
          <cell r="DG233">
            <v>1580000</v>
          </cell>
        </row>
        <row r="234">
          <cell r="DG234">
            <v>0</v>
          </cell>
        </row>
        <row r="235">
          <cell r="DG235">
            <v>1682075</v>
          </cell>
        </row>
        <row r="236">
          <cell r="DG236">
            <v>121250</v>
          </cell>
        </row>
        <row r="237">
          <cell r="DG237">
            <v>1243785</v>
          </cell>
        </row>
        <row r="238">
          <cell r="DG238">
            <v>2756202</v>
          </cell>
        </row>
        <row r="239">
          <cell r="DG239">
            <v>2549669</v>
          </cell>
        </row>
        <row r="240">
          <cell r="DG240">
            <v>80000</v>
          </cell>
        </row>
        <row r="241">
          <cell r="DG241">
            <v>122894.24</v>
          </cell>
        </row>
        <row r="242">
          <cell r="DG242">
            <v>2870215</v>
          </cell>
        </row>
        <row r="243">
          <cell r="DG243">
            <v>1889635.56</v>
          </cell>
        </row>
        <row r="244">
          <cell r="DG244">
            <v>13983632.16</v>
          </cell>
        </row>
        <row r="245">
          <cell r="DG245">
            <v>0</v>
          </cell>
        </row>
        <row r="246">
          <cell r="DG246">
            <v>2840538</v>
          </cell>
        </row>
        <row r="247">
          <cell r="DG247">
            <v>2745456.16</v>
          </cell>
        </row>
        <row r="248">
          <cell r="DG248">
            <v>3872411.72</v>
          </cell>
        </row>
        <row r="249">
          <cell r="DG249">
            <v>149560</v>
          </cell>
        </row>
        <row r="250">
          <cell r="DG250">
            <v>739600</v>
          </cell>
        </row>
        <row r="251">
          <cell r="DG251">
            <v>14922650</v>
          </cell>
        </row>
        <row r="252">
          <cell r="DG252">
            <v>4342256</v>
          </cell>
        </row>
        <row r="253">
          <cell r="DG253">
            <v>100000</v>
          </cell>
        </row>
        <row r="254">
          <cell r="DG254">
            <v>0</v>
          </cell>
        </row>
        <row r="255">
          <cell r="DG255">
            <v>0</v>
          </cell>
        </row>
        <row r="256">
          <cell r="DG256">
            <v>250000</v>
          </cell>
        </row>
        <row r="257">
          <cell r="DG257">
            <v>16200</v>
          </cell>
        </row>
        <row r="259">
          <cell r="DG259">
            <v>9200000</v>
          </cell>
        </row>
        <row r="260">
          <cell r="DG260">
            <v>200000</v>
          </cell>
        </row>
        <row r="261">
          <cell r="DG261">
            <v>10010000</v>
          </cell>
        </row>
        <row r="262">
          <cell r="DG262">
            <v>0</v>
          </cell>
        </row>
        <row r="263">
          <cell r="DG263">
            <v>0</v>
          </cell>
        </row>
        <row r="264">
          <cell r="DG264">
            <v>0</v>
          </cell>
        </row>
        <row r="265">
          <cell r="DG265">
            <v>211762</v>
          </cell>
        </row>
        <row r="266">
          <cell r="DG266">
            <v>3708574</v>
          </cell>
        </row>
        <row r="267">
          <cell r="DG267">
            <v>1000000</v>
          </cell>
        </row>
        <row r="268">
          <cell r="DG268">
            <v>100000</v>
          </cell>
        </row>
        <row r="269">
          <cell r="DG269">
            <v>27000</v>
          </cell>
        </row>
        <row r="270">
          <cell r="DG270">
            <v>6000000</v>
          </cell>
        </row>
        <row r="271">
          <cell r="DG271">
            <v>5364226.9399999995</v>
          </cell>
        </row>
        <row r="272">
          <cell r="DG272">
            <v>90000</v>
          </cell>
        </row>
        <row r="274">
          <cell r="DG274">
            <v>0</v>
          </cell>
        </row>
        <row r="275">
          <cell r="DG275">
            <v>45000000</v>
          </cell>
        </row>
        <row r="276">
          <cell r="DG276">
            <v>0</v>
          </cell>
        </row>
        <row r="277">
          <cell r="DG277">
            <v>10675000</v>
          </cell>
        </row>
        <row r="278">
          <cell r="DG278">
            <v>0</v>
          </cell>
        </row>
        <row r="279">
          <cell r="DG279">
            <v>26000</v>
          </cell>
        </row>
        <row r="280">
          <cell r="DG280">
            <v>0</v>
          </cell>
        </row>
        <row r="281">
          <cell r="DG281">
            <v>0</v>
          </cell>
        </row>
        <row r="282">
          <cell r="DG282">
            <v>0</v>
          </cell>
        </row>
        <row r="283">
          <cell r="DG283">
            <v>0</v>
          </cell>
        </row>
        <row r="284">
          <cell r="DG284">
            <v>4723020</v>
          </cell>
        </row>
        <row r="285">
          <cell r="DG285">
            <v>850492</v>
          </cell>
        </row>
        <row r="286">
          <cell r="DG286">
            <v>67100</v>
          </cell>
        </row>
        <row r="287">
          <cell r="DG287">
            <v>0</v>
          </cell>
        </row>
        <row r="288">
          <cell r="DG288">
            <v>0</v>
          </cell>
        </row>
        <row r="289">
          <cell r="DG289">
            <v>2000</v>
          </cell>
        </row>
        <row r="290">
          <cell r="DG290">
            <v>0</v>
          </cell>
        </row>
        <row r="291">
          <cell r="DG291">
            <v>0</v>
          </cell>
        </row>
        <row r="292">
          <cell r="DG292">
            <v>202967233.69279999</v>
          </cell>
        </row>
        <row r="293">
          <cell r="DG293">
            <v>10384044.84939759</v>
          </cell>
        </row>
        <row r="294">
          <cell r="DG294">
            <v>97639.589100000012</v>
          </cell>
        </row>
        <row r="295">
          <cell r="DG295">
            <v>784186.56300000008</v>
          </cell>
        </row>
        <row r="296">
          <cell r="DG296">
            <v>251457.47019999998</v>
          </cell>
        </row>
        <row r="297">
          <cell r="DG297">
            <v>7823910</v>
          </cell>
        </row>
        <row r="298">
          <cell r="DG298">
            <v>5307959.7735000001</v>
          </cell>
        </row>
        <row r="299">
          <cell r="DG299">
            <v>6003000</v>
          </cell>
        </row>
        <row r="300">
          <cell r="DG300">
            <v>4591548.148</v>
          </cell>
        </row>
        <row r="301">
          <cell r="DG301">
            <v>0</v>
          </cell>
        </row>
        <row r="302">
          <cell r="DG302">
            <v>350000</v>
          </cell>
        </row>
        <row r="303">
          <cell r="DG303">
            <v>2000000</v>
          </cell>
        </row>
        <row r="304">
          <cell r="DG304">
            <v>0</v>
          </cell>
        </row>
        <row r="305">
          <cell r="DG305">
            <v>0</v>
          </cell>
        </row>
        <row r="306">
          <cell r="DG306">
            <v>5400000</v>
          </cell>
        </row>
        <row r="307">
          <cell r="DG307">
            <v>0</v>
          </cell>
        </row>
        <row r="308">
          <cell r="DG308">
            <v>7920000</v>
          </cell>
        </row>
        <row r="309">
          <cell r="DG309">
            <v>0</v>
          </cell>
        </row>
        <row r="310">
          <cell r="DG310">
            <v>1465943.7634000003</v>
          </cell>
        </row>
        <row r="311">
          <cell r="DG311">
            <v>0</v>
          </cell>
        </row>
        <row r="312">
          <cell r="DG312">
            <v>9857856.4650000017</v>
          </cell>
        </row>
        <row r="313">
          <cell r="DG313">
            <v>0</v>
          </cell>
        </row>
        <row r="314">
          <cell r="DG314">
            <v>500250</v>
          </cell>
        </row>
        <row r="315">
          <cell r="DG315">
            <v>0</v>
          </cell>
        </row>
        <row r="316">
          <cell r="DG316">
            <v>0</v>
          </cell>
        </row>
        <row r="317">
          <cell r="DG317">
            <v>40751018.06420482</v>
          </cell>
        </row>
        <row r="318">
          <cell r="DG318">
            <v>956875.17100126494</v>
          </cell>
        </row>
        <row r="319">
          <cell r="DG319">
            <v>0</v>
          </cell>
        </row>
        <row r="320">
          <cell r="DG320">
            <v>0</v>
          </cell>
        </row>
        <row r="321">
          <cell r="DG321">
            <v>1222989.1792469879</v>
          </cell>
        </row>
        <row r="322">
          <cell r="DG322">
            <v>611494.58962349396</v>
          </cell>
        </row>
        <row r="323">
          <cell r="DG323">
            <v>0</v>
          </cell>
        </row>
        <row r="324">
          <cell r="DG324">
            <v>0</v>
          </cell>
        </row>
        <row r="325">
          <cell r="DG325">
            <v>13411727.464168675</v>
          </cell>
        </row>
        <row r="326">
          <cell r="DG326">
            <v>2079081.6047198796</v>
          </cell>
        </row>
        <row r="327">
          <cell r="DG327">
            <v>0</v>
          </cell>
        </row>
        <row r="328">
          <cell r="DG328">
            <v>0</v>
          </cell>
        </row>
        <row r="329">
          <cell r="DG329">
            <v>0</v>
          </cell>
        </row>
        <row r="330">
          <cell r="DG330">
            <v>0</v>
          </cell>
        </row>
        <row r="331">
          <cell r="DG331">
            <v>0</v>
          </cell>
        </row>
        <row r="332">
          <cell r="DG332">
            <v>0</v>
          </cell>
        </row>
        <row r="333">
          <cell r="DG333">
            <v>0</v>
          </cell>
        </row>
        <row r="334">
          <cell r="DG334">
            <v>0</v>
          </cell>
        </row>
        <row r="335">
          <cell r="DG335">
            <v>0</v>
          </cell>
        </row>
        <row r="336">
          <cell r="DG336">
            <v>0</v>
          </cell>
        </row>
        <row r="337">
          <cell r="DG337">
            <v>0</v>
          </cell>
        </row>
        <row r="338">
          <cell r="DG338">
            <v>0</v>
          </cell>
        </row>
        <row r="339">
          <cell r="DG339">
            <v>0</v>
          </cell>
        </row>
        <row r="340">
          <cell r="DG340">
            <v>0</v>
          </cell>
        </row>
        <row r="341">
          <cell r="DG341">
            <v>0</v>
          </cell>
        </row>
        <row r="342">
          <cell r="DG342">
            <v>0</v>
          </cell>
        </row>
        <row r="343">
          <cell r="DG343">
            <v>0</v>
          </cell>
        </row>
        <row r="344">
          <cell r="DG344">
            <v>0</v>
          </cell>
        </row>
        <row r="345">
          <cell r="DG345">
            <v>0</v>
          </cell>
        </row>
        <row r="346">
          <cell r="DG346">
            <v>0</v>
          </cell>
        </row>
        <row r="347">
          <cell r="DG347">
            <v>0</v>
          </cell>
        </row>
        <row r="348">
          <cell r="DG348">
            <v>0</v>
          </cell>
        </row>
        <row r="349">
          <cell r="DG349">
            <v>0</v>
          </cell>
        </row>
        <row r="350">
          <cell r="DG350">
            <v>1300000</v>
          </cell>
        </row>
        <row r="351">
          <cell r="DG351">
            <v>175000</v>
          </cell>
        </row>
        <row r="352">
          <cell r="DG352">
            <v>700000</v>
          </cell>
        </row>
        <row r="353">
          <cell r="DG353">
            <v>300000</v>
          </cell>
        </row>
        <row r="354">
          <cell r="DG354">
            <v>75000</v>
          </cell>
        </row>
        <row r="355">
          <cell r="DG355">
            <v>300000</v>
          </cell>
        </row>
        <row r="356">
          <cell r="DG356">
            <v>240000</v>
          </cell>
        </row>
        <row r="357">
          <cell r="DG357">
            <v>0</v>
          </cell>
        </row>
        <row r="358">
          <cell r="DG358">
            <v>10000</v>
          </cell>
        </row>
        <row r="359">
          <cell r="DG359">
            <v>50000</v>
          </cell>
        </row>
        <row r="360">
          <cell r="DG360">
            <v>50000</v>
          </cell>
        </row>
        <row r="361">
          <cell r="DG361">
            <v>50000</v>
          </cell>
        </row>
        <row r="362">
          <cell r="DG362">
            <v>64640</v>
          </cell>
        </row>
        <row r="363">
          <cell r="DG363">
            <v>0</v>
          </cell>
        </row>
        <row r="364">
          <cell r="DG364">
            <v>0</v>
          </cell>
        </row>
        <row r="366">
          <cell r="DG366">
            <v>0</v>
          </cell>
        </row>
        <row r="367">
          <cell r="DG367">
            <v>0</v>
          </cell>
        </row>
        <row r="368">
          <cell r="DG368">
            <v>0</v>
          </cell>
        </row>
        <row r="369">
          <cell r="DG369">
            <v>0</v>
          </cell>
        </row>
        <row r="370">
          <cell r="DG370">
            <v>0</v>
          </cell>
        </row>
        <row r="371">
          <cell r="DG371">
            <v>0</v>
          </cell>
        </row>
        <row r="372">
          <cell r="DG372">
            <v>500000</v>
          </cell>
        </row>
        <row r="373">
          <cell r="DG373">
            <v>150000</v>
          </cell>
        </row>
        <row r="374">
          <cell r="DG374">
            <v>0</v>
          </cell>
        </row>
        <row r="375">
          <cell r="DG375">
            <v>0</v>
          </cell>
        </row>
        <row r="376">
          <cell r="DG376">
            <v>0</v>
          </cell>
        </row>
        <row r="377">
          <cell r="DG377">
            <v>0</v>
          </cell>
        </row>
        <row r="378">
          <cell r="DG378">
            <v>0</v>
          </cell>
        </row>
        <row r="379">
          <cell r="DG379">
            <v>0</v>
          </cell>
        </row>
        <row r="380">
          <cell r="DG380">
            <v>0</v>
          </cell>
        </row>
        <row r="381">
          <cell r="DG381">
            <v>0</v>
          </cell>
        </row>
        <row r="382">
          <cell r="DG382">
            <v>0</v>
          </cell>
        </row>
        <row r="383">
          <cell r="DG383">
            <v>0</v>
          </cell>
        </row>
        <row r="384">
          <cell r="DG384">
            <v>0</v>
          </cell>
        </row>
        <row r="385">
          <cell r="DG385">
            <v>0</v>
          </cell>
        </row>
        <row r="386">
          <cell r="DG386">
            <v>0</v>
          </cell>
        </row>
        <row r="387">
          <cell r="DG387">
            <v>0</v>
          </cell>
        </row>
        <row r="388">
          <cell r="DG388">
            <v>2501080.7742329668</v>
          </cell>
        </row>
        <row r="389">
          <cell r="DG389">
            <v>0</v>
          </cell>
        </row>
        <row r="390">
          <cell r="DG390">
            <v>0</v>
          </cell>
        </row>
        <row r="391">
          <cell r="DG391">
            <v>330000</v>
          </cell>
        </row>
        <row r="392">
          <cell r="DG392">
            <v>0</v>
          </cell>
        </row>
        <row r="393">
          <cell r="DG393">
            <v>250000</v>
          </cell>
        </row>
        <row r="394">
          <cell r="DG394">
            <v>2567000</v>
          </cell>
        </row>
        <row r="395">
          <cell r="DG395">
            <v>981144</v>
          </cell>
        </row>
        <row r="396">
          <cell r="DG396">
            <v>1080000</v>
          </cell>
        </row>
        <row r="397">
          <cell r="DG397">
            <v>0</v>
          </cell>
        </row>
        <row r="398">
          <cell r="DG398">
            <v>0</v>
          </cell>
        </row>
        <row r="399">
          <cell r="DG399">
            <v>0</v>
          </cell>
        </row>
        <row r="400">
          <cell r="DG400">
            <v>0</v>
          </cell>
        </row>
        <row r="401">
          <cell r="DG401">
            <v>509768</v>
          </cell>
        </row>
        <row r="402">
          <cell r="DG402">
            <v>0</v>
          </cell>
        </row>
        <row r="403">
          <cell r="DG403">
            <v>40000</v>
          </cell>
        </row>
        <row r="404">
          <cell r="DG404">
            <v>0</v>
          </cell>
        </row>
        <row r="406">
          <cell r="DG406">
            <v>0</v>
          </cell>
        </row>
        <row r="407">
          <cell r="DG407">
            <v>0</v>
          </cell>
        </row>
        <row r="408">
          <cell r="DG408">
            <v>3217250.3044560114</v>
          </cell>
        </row>
        <row r="409">
          <cell r="DG409">
            <v>0</v>
          </cell>
        </row>
        <row r="410">
          <cell r="DG410">
            <v>0</v>
          </cell>
        </row>
        <row r="411">
          <cell r="DG411">
            <v>0</v>
          </cell>
        </row>
        <row r="412">
          <cell r="DG412">
            <v>2845041.5204988075</v>
          </cell>
        </row>
        <row r="413">
          <cell r="DG413">
            <v>0</v>
          </cell>
        </row>
        <row r="414">
          <cell r="DG414">
            <v>0</v>
          </cell>
        </row>
        <row r="415">
          <cell r="DG415">
            <v>0</v>
          </cell>
        </row>
        <row r="416">
          <cell r="DG416">
            <v>0</v>
          </cell>
        </row>
        <row r="417">
          <cell r="DG417">
            <v>617558370</v>
          </cell>
        </row>
        <row r="418">
          <cell r="DG418">
            <v>0</v>
          </cell>
        </row>
        <row r="419">
          <cell r="DG419">
            <v>0</v>
          </cell>
        </row>
        <row r="420">
          <cell r="DG420">
            <v>56626860</v>
          </cell>
        </row>
        <row r="421">
          <cell r="DG421">
            <v>0</v>
          </cell>
        </row>
        <row r="422">
          <cell r="DG422">
            <v>0</v>
          </cell>
        </row>
        <row r="423">
          <cell r="DG423">
            <v>0</v>
          </cell>
        </row>
        <row r="424">
          <cell r="DG424">
            <v>0</v>
          </cell>
        </row>
        <row r="425">
          <cell r="DG425">
            <v>0</v>
          </cell>
        </row>
        <row r="426">
          <cell r="DG426">
            <v>13342349.841</v>
          </cell>
        </row>
        <row r="427">
          <cell r="DG427">
            <v>10132810.399999999</v>
          </cell>
        </row>
        <row r="428">
          <cell r="DG428">
            <v>0</v>
          </cell>
        </row>
        <row r="429">
          <cell r="DG429">
            <v>0</v>
          </cell>
        </row>
        <row r="430">
          <cell r="DG430">
            <v>1311392.2570400003</v>
          </cell>
        </row>
        <row r="431">
          <cell r="DG431">
            <v>0</v>
          </cell>
        </row>
        <row r="432">
          <cell r="DG432">
            <v>0</v>
          </cell>
        </row>
        <row r="433">
          <cell r="DG433">
            <v>10000000</v>
          </cell>
        </row>
        <row r="434">
          <cell r="DG434">
            <v>40000000</v>
          </cell>
        </row>
        <row r="435">
          <cell r="DG435">
            <v>0</v>
          </cell>
        </row>
        <row r="436">
          <cell r="DG436">
            <v>0</v>
          </cell>
        </row>
        <row r="437">
          <cell r="DG437">
            <v>0</v>
          </cell>
        </row>
        <row r="438">
          <cell r="DG438">
            <v>0</v>
          </cell>
        </row>
        <row r="440">
          <cell r="DG440">
            <v>251036930.60436827</v>
          </cell>
        </row>
        <row r="441">
          <cell r="DG441">
            <v>2142273855.9451127</v>
          </cell>
        </row>
        <row r="442">
          <cell r="DG442">
            <v>3134856086.2384586</v>
          </cell>
        </row>
        <row r="443">
          <cell r="DG443">
            <v>992582230.29334593</v>
          </cell>
        </row>
        <row r="444">
          <cell r="DG444">
            <v>1243619160.8977141</v>
          </cell>
        </row>
        <row r="446">
          <cell r="DG446">
            <v>0</v>
          </cell>
        </row>
        <row r="479">
          <cell r="DG479">
            <v>674185230</v>
          </cell>
        </row>
        <row r="483">
          <cell r="DG483">
            <v>9882292159.5069942</v>
          </cell>
        </row>
        <row r="485">
          <cell r="DG485">
            <v>9866325604.8669949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">
          <cell r="A1" t="str">
            <v>Cheie</v>
          </cell>
        </row>
      </sheetData>
      <sheetData sheetId="75">
        <row r="1">
          <cell r="A1" t="str">
            <v>Rand CPP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"/>
      <sheetName val="An2"/>
      <sheetName val="An3"/>
      <sheetName val="An4 (2)"/>
      <sheetName val="An4"/>
      <sheetName val="An5"/>
      <sheetName val="An6"/>
      <sheetName val="An7"/>
      <sheetName val="An8"/>
      <sheetName val="An9"/>
      <sheetName val="corel"/>
      <sheetName val="Sheet1"/>
      <sheetName val="Sheet3"/>
      <sheetName val="propSH2015"/>
      <sheetName val="Calcule"/>
      <sheetName val="RU"/>
      <sheetName val="alte ch terti"/>
      <sheetName val="mandat"/>
      <sheetName val="Detalii BVC"/>
      <sheetName val="Trading"/>
      <sheetName val="BL15"/>
      <sheetName val="centralizANRE"/>
      <sheetName val="ANRE2014"/>
      <sheetName val="ANRE2015"/>
      <sheetName val="balR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cost unitar"/>
      <sheetName val="bilant previzionat"/>
      <sheetName val="bilant previzionat (2)"/>
      <sheetName val="CF INDIRECT"/>
      <sheetName val="Bilant sintetic"/>
      <sheetName val="SIMULARE COSTURI"/>
      <sheetName val="cheltuieli nedeductibile"/>
      <sheetName val="CASH-FLOW"/>
      <sheetName val="cash-flow indirect"/>
      <sheetName val="Sheet2"/>
    </sheetNames>
    <sheetDataSet>
      <sheetData sheetId="0">
        <row r="67">
          <cell r="H67">
            <v>100604.988</v>
          </cell>
        </row>
      </sheetData>
      <sheetData sheetId="1">
        <row r="41">
          <cell r="I41">
            <v>2340680.9051299999</v>
          </cell>
        </row>
      </sheetData>
      <sheetData sheetId="2"/>
      <sheetData sheetId="3">
        <row r="11">
          <cell r="G11">
            <v>2852813.0418876209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2012</v>
          </cell>
        </row>
        <row r="2">
          <cell r="AC2" t="str">
            <v xml:space="preserve">Valoare
moneda </v>
          </cell>
        </row>
        <row r="3">
          <cell r="AC3">
            <v>0</v>
          </cell>
        </row>
        <row r="4">
          <cell r="AC4">
            <v>0</v>
          </cell>
        </row>
        <row r="6">
          <cell r="AC6">
            <v>248269421</v>
          </cell>
        </row>
        <row r="7">
          <cell r="AC7">
            <v>0</v>
          </cell>
        </row>
        <row r="8">
          <cell r="AC8">
            <v>0</v>
          </cell>
        </row>
        <row r="9">
          <cell r="AC9">
            <v>0</v>
          </cell>
        </row>
        <row r="10">
          <cell r="AC10">
            <v>0</v>
          </cell>
        </row>
        <row r="11">
          <cell r="AC11">
            <v>0</v>
          </cell>
        </row>
        <row r="15">
          <cell r="AC15">
            <v>0</v>
          </cell>
        </row>
        <row r="17">
          <cell r="AC17">
            <v>0</v>
          </cell>
        </row>
        <row r="18">
          <cell r="AC18">
            <v>0</v>
          </cell>
        </row>
        <row r="23">
          <cell r="AC23">
            <v>1736435</v>
          </cell>
        </row>
        <row r="26">
          <cell r="AC26">
            <v>496746375</v>
          </cell>
        </row>
        <row r="27">
          <cell r="AC27">
            <v>676555760</v>
          </cell>
        </row>
        <row r="28">
          <cell r="AC28">
            <v>516000000</v>
          </cell>
        </row>
        <row r="29">
          <cell r="AC29">
            <v>152000000</v>
          </cell>
        </row>
        <row r="30">
          <cell r="AC30">
            <v>8555760</v>
          </cell>
        </row>
        <row r="31">
          <cell r="AC31">
            <v>442170490</v>
          </cell>
        </row>
        <row r="33">
          <cell r="AC33">
            <v>432133061.04000002</v>
          </cell>
        </row>
        <row r="35">
          <cell r="AC35">
            <v>237720000</v>
          </cell>
        </row>
        <row r="45">
          <cell r="AC45">
            <v>113256000</v>
          </cell>
        </row>
        <row r="47">
          <cell r="AC47">
            <v>1152000</v>
          </cell>
        </row>
        <row r="48">
          <cell r="AC48">
            <v>3666000</v>
          </cell>
        </row>
        <row r="49">
          <cell r="AC49">
            <v>2822000</v>
          </cell>
        </row>
        <row r="50">
          <cell r="AC50">
            <v>0</v>
          </cell>
        </row>
        <row r="51">
          <cell r="AC51">
            <v>36000000</v>
          </cell>
        </row>
        <row r="52">
          <cell r="AC52">
            <v>0</v>
          </cell>
        </row>
        <row r="53">
          <cell r="AC53">
            <v>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0</v>
          </cell>
        </row>
        <row r="57">
          <cell r="AC57">
            <v>6942000</v>
          </cell>
        </row>
        <row r="59">
          <cell r="AC59">
            <v>2777000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0</v>
          </cell>
        </row>
        <row r="64">
          <cell r="AC64">
            <v>0</v>
          </cell>
        </row>
        <row r="65">
          <cell r="AC65">
            <v>1900000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70">
          <cell r="AC70">
            <v>0</v>
          </cell>
        </row>
        <row r="72">
          <cell r="AC72">
            <v>0</v>
          </cell>
        </row>
        <row r="73">
          <cell r="AC73">
            <v>1152000</v>
          </cell>
        </row>
        <row r="74">
          <cell r="AC74">
            <v>138000</v>
          </cell>
        </row>
        <row r="75">
          <cell r="AC75">
            <v>1173000</v>
          </cell>
        </row>
        <row r="76">
          <cell r="AC76">
            <v>113000</v>
          </cell>
        </row>
        <row r="77">
          <cell r="AC77">
            <v>2481000</v>
          </cell>
        </row>
        <row r="78">
          <cell r="AC78">
            <v>210000</v>
          </cell>
        </row>
        <row r="79">
          <cell r="AC79">
            <v>625000</v>
          </cell>
        </row>
        <row r="80">
          <cell r="AC80">
            <v>559000</v>
          </cell>
        </row>
        <row r="82">
          <cell r="AC82">
            <v>0</v>
          </cell>
        </row>
        <row r="83">
          <cell r="AC83">
            <v>1184000</v>
          </cell>
        </row>
        <row r="84">
          <cell r="AC84">
            <v>528000</v>
          </cell>
        </row>
        <row r="85">
          <cell r="AC85">
            <v>163000</v>
          </cell>
        </row>
        <row r="87">
          <cell r="AC87">
            <v>334000</v>
          </cell>
        </row>
        <row r="88">
          <cell r="AC88">
            <v>142000</v>
          </cell>
        </row>
        <row r="89">
          <cell r="AC89">
            <v>0</v>
          </cell>
        </row>
        <row r="90">
          <cell r="AC90">
            <v>0</v>
          </cell>
        </row>
        <row r="91">
          <cell r="AC91">
            <v>1025000</v>
          </cell>
        </row>
        <row r="92">
          <cell r="AC92">
            <v>394000</v>
          </cell>
        </row>
        <row r="93">
          <cell r="AC93">
            <v>0</v>
          </cell>
        </row>
        <row r="94">
          <cell r="AC94">
            <v>2155000</v>
          </cell>
        </row>
        <row r="95">
          <cell r="AC95">
            <v>0</v>
          </cell>
        </row>
        <row r="96">
          <cell r="AC96">
            <v>29000</v>
          </cell>
        </row>
        <row r="97">
          <cell r="AC97">
            <v>0</v>
          </cell>
        </row>
        <row r="98">
          <cell r="AC98">
            <v>20000000</v>
          </cell>
        </row>
        <row r="99">
          <cell r="AC99">
            <v>2668000</v>
          </cell>
        </row>
        <row r="100">
          <cell r="AC100">
            <v>1092000</v>
          </cell>
        </row>
        <row r="101">
          <cell r="AC101">
            <v>278075593</v>
          </cell>
        </row>
        <row r="102">
          <cell r="AC102">
            <v>346000</v>
          </cell>
        </row>
        <row r="103">
          <cell r="AC103">
            <v>257000</v>
          </cell>
        </row>
        <row r="104">
          <cell r="AC104">
            <v>0</v>
          </cell>
        </row>
        <row r="105">
          <cell r="AC105">
            <v>1023000</v>
          </cell>
        </row>
        <row r="110">
          <cell r="AC110">
            <v>1396000</v>
          </cell>
        </row>
        <row r="111">
          <cell r="AC111">
            <v>0</v>
          </cell>
        </row>
        <row r="112">
          <cell r="AC112">
            <v>0</v>
          </cell>
        </row>
        <row r="114">
          <cell r="AC114">
            <v>0</v>
          </cell>
        </row>
        <row r="115">
          <cell r="AC115">
            <v>0</v>
          </cell>
        </row>
        <row r="116">
          <cell r="AC116">
            <v>0</v>
          </cell>
        </row>
        <row r="117">
          <cell r="AC117">
            <v>0</v>
          </cell>
        </row>
        <row r="118">
          <cell r="AC118">
            <v>0</v>
          </cell>
        </row>
        <row r="119">
          <cell r="AC119">
            <v>150000000</v>
          </cell>
        </row>
        <row r="120">
          <cell r="AC120">
            <v>0</v>
          </cell>
        </row>
        <row r="124">
          <cell r="AC124">
            <v>2891000</v>
          </cell>
        </row>
        <row r="125">
          <cell r="AC125">
            <v>0</v>
          </cell>
        </row>
        <row r="126">
          <cell r="AC126">
            <v>0</v>
          </cell>
        </row>
        <row r="128">
          <cell r="AC128">
            <v>9000</v>
          </cell>
        </row>
        <row r="129">
          <cell r="AC129">
            <v>568000</v>
          </cell>
        </row>
        <row r="131">
          <cell r="AC131">
            <v>119000</v>
          </cell>
        </row>
        <row r="132">
          <cell r="AC132">
            <v>0</v>
          </cell>
        </row>
        <row r="133">
          <cell r="AC133">
            <v>0</v>
          </cell>
        </row>
        <row r="134">
          <cell r="AC134">
            <v>1200000</v>
          </cell>
        </row>
        <row r="136">
          <cell r="AC136">
            <v>0</v>
          </cell>
        </row>
        <row r="137">
          <cell r="AC137">
            <v>0</v>
          </cell>
        </row>
        <row r="138">
          <cell r="AC138">
            <v>1038000</v>
          </cell>
        </row>
        <row r="139">
          <cell r="AC139">
            <v>100000</v>
          </cell>
        </row>
        <row r="140">
          <cell r="AC140">
            <v>0</v>
          </cell>
        </row>
        <row r="141">
          <cell r="AC141">
            <v>2546000</v>
          </cell>
        </row>
        <row r="142">
          <cell r="AC142">
            <v>5000000</v>
          </cell>
        </row>
        <row r="143">
          <cell r="AC143">
            <v>5000000</v>
          </cell>
        </row>
        <row r="145">
          <cell r="AC145">
            <v>3000000</v>
          </cell>
        </row>
        <row r="153">
          <cell r="AC153">
            <v>385000</v>
          </cell>
        </row>
        <row r="154">
          <cell r="AC154">
            <v>0</v>
          </cell>
        </row>
        <row r="155">
          <cell r="AC155">
            <v>9859418.0039999988</v>
          </cell>
        </row>
        <row r="156">
          <cell r="AC156">
            <v>1083000</v>
          </cell>
        </row>
        <row r="157">
          <cell r="AC157">
            <v>70000</v>
          </cell>
        </row>
        <row r="158">
          <cell r="AC158">
            <v>5103050.0999999996</v>
          </cell>
        </row>
        <row r="159">
          <cell r="AC159">
            <v>1421000</v>
          </cell>
        </row>
        <row r="160">
          <cell r="AC160">
            <v>0</v>
          </cell>
        </row>
        <row r="161">
          <cell r="AC161">
            <v>329000</v>
          </cell>
        </row>
        <row r="162">
          <cell r="AC162">
            <v>271000</v>
          </cell>
        </row>
        <row r="163">
          <cell r="AC163">
            <v>2790000</v>
          </cell>
        </row>
        <row r="164">
          <cell r="AC164">
            <v>534000</v>
          </cell>
        </row>
        <row r="165">
          <cell r="AC165">
            <v>22958000</v>
          </cell>
        </row>
        <row r="166">
          <cell r="AC166">
            <v>25000</v>
          </cell>
        </row>
        <row r="167">
          <cell r="AC167">
            <v>1433000</v>
          </cell>
        </row>
        <row r="168">
          <cell r="AC168">
            <v>2756000</v>
          </cell>
        </row>
        <row r="169">
          <cell r="AC169">
            <v>454000</v>
          </cell>
        </row>
        <row r="170">
          <cell r="AC170">
            <v>51000</v>
          </cell>
        </row>
        <row r="171">
          <cell r="AC171">
            <v>0</v>
          </cell>
        </row>
        <row r="172">
          <cell r="AC172">
            <v>1063000</v>
          </cell>
        </row>
        <row r="173">
          <cell r="AC173">
            <v>998000</v>
          </cell>
        </row>
        <row r="174">
          <cell r="AC174">
            <v>6296000</v>
          </cell>
        </row>
        <row r="175">
          <cell r="AC175">
            <v>0</v>
          </cell>
        </row>
        <row r="177">
          <cell r="AC177">
            <v>3970000</v>
          </cell>
        </row>
        <row r="178">
          <cell r="AC178">
            <v>555000</v>
          </cell>
        </row>
        <row r="179">
          <cell r="AC179">
            <v>114831000</v>
          </cell>
        </row>
        <row r="180">
          <cell r="AC180">
            <v>0</v>
          </cell>
        </row>
        <row r="181">
          <cell r="AC181">
            <v>0</v>
          </cell>
        </row>
        <row r="182">
          <cell r="AC182">
            <v>0</v>
          </cell>
        </row>
        <row r="183">
          <cell r="AC183">
            <v>835000</v>
          </cell>
        </row>
        <row r="192">
          <cell r="AC192">
            <v>2991000</v>
          </cell>
        </row>
        <row r="193">
          <cell r="AC193">
            <v>316000</v>
          </cell>
        </row>
        <row r="194">
          <cell r="AC194">
            <v>190000</v>
          </cell>
        </row>
        <row r="195">
          <cell r="AC195">
            <v>0</v>
          </cell>
        </row>
        <row r="196">
          <cell r="AC196">
            <v>132000</v>
          </cell>
        </row>
        <row r="197">
          <cell r="AC197">
            <v>0</v>
          </cell>
        </row>
        <row r="198">
          <cell r="AC198">
            <v>134000</v>
          </cell>
        </row>
        <row r="199">
          <cell r="AC199">
            <v>72000</v>
          </cell>
        </row>
        <row r="200">
          <cell r="AC200">
            <v>216000</v>
          </cell>
        </row>
        <row r="201">
          <cell r="AC201">
            <v>3450000</v>
          </cell>
        </row>
        <row r="202">
          <cell r="AC202">
            <v>600000</v>
          </cell>
        </row>
        <row r="203">
          <cell r="AC203">
            <v>173000</v>
          </cell>
        </row>
        <row r="204">
          <cell r="AC204">
            <v>0</v>
          </cell>
        </row>
        <row r="205">
          <cell r="AC205">
            <v>0</v>
          </cell>
        </row>
        <row r="209">
          <cell r="AC209">
            <v>230993032.12298372</v>
          </cell>
        </row>
        <row r="210">
          <cell r="AC210">
            <v>14686919.417238235</v>
          </cell>
        </row>
        <row r="211">
          <cell r="AC211">
            <v>0</v>
          </cell>
        </row>
        <row r="212">
          <cell r="AC212">
            <v>0</v>
          </cell>
        </row>
        <row r="213">
          <cell r="AC213">
            <v>0</v>
          </cell>
        </row>
        <row r="214">
          <cell r="AC214">
            <v>9791279.2880032863</v>
          </cell>
        </row>
        <row r="215">
          <cell r="AC215">
            <v>2937384.077540969</v>
          </cell>
        </row>
        <row r="216">
          <cell r="AC216">
            <v>9791279.2880032863</v>
          </cell>
        </row>
        <row r="217">
          <cell r="AC217">
            <v>0</v>
          </cell>
        </row>
        <row r="218">
          <cell r="AC218">
            <v>3500</v>
          </cell>
        </row>
        <row r="225">
          <cell r="AC225">
            <v>0</v>
          </cell>
        </row>
        <row r="226">
          <cell r="AC226">
            <v>4895640.1292349482</v>
          </cell>
        </row>
        <row r="228">
          <cell r="AC228">
            <v>61077781.677399181</v>
          </cell>
        </row>
        <row r="229">
          <cell r="AC229">
            <v>1174572.7245653688</v>
          </cell>
        </row>
        <row r="230">
          <cell r="AC230">
            <v>0</v>
          </cell>
        </row>
        <row r="231">
          <cell r="AC231">
            <v>0</v>
          </cell>
        </row>
        <row r="232">
          <cell r="AC232">
            <v>1468215.9057067111</v>
          </cell>
        </row>
        <row r="233">
          <cell r="AC233">
            <v>734107.95285335556</v>
          </cell>
        </row>
        <row r="234">
          <cell r="AC234">
            <v>0</v>
          </cell>
        </row>
        <row r="235">
          <cell r="AC235">
            <v>0</v>
          </cell>
        </row>
        <row r="236">
          <cell r="AC236">
            <v>15269445.419349795</v>
          </cell>
        </row>
        <row r="237">
          <cell r="AC237">
            <v>2495967.0397014092</v>
          </cell>
        </row>
        <row r="238">
          <cell r="AC238">
            <v>0</v>
          </cell>
        </row>
        <row r="239">
          <cell r="AC239">
            <v>0</v>
          </cell>
        </row>
        <row r="240">
          <cell r="AC240">
            <v>0</v>
          </cell>
        </row>
        <row r="241">
          <cell r="AC241">
            <v>7818000</v>
          </cell>
        </row>
        <row r="242">
          <cell r="AC242">
            <v>2056168.3690453728</v>
          </cell>
        </row>
        <row r="243">
          <cell r="AC243">
            <v>0</v>
          </cell>
        </row>
        <row r="244">
          <cell r="AC244">
            <v>97912.3173513933</v>
          </cell>
        </row>
        <row r="245">
          <cell r="AC245">
            <v>19582.075283634123</v>
          </cell>
        </row>
        <row r="246">
          <cell r="AC246">
            <v>83226.246121973381</v>
          </cell>
        </row>
        <row r="247">
          <cell r="AC247">
            <v>0</v>
          </cell>
        </row>
        <row r="248">
          <cell r="AC248">
            <v>0</v>
          </cell>
        </row>
        <row r="249">
          <cell r="AC249">
            <v>119453.76472332445</v>
          </cell>
        </row>
        <row r="250">
          <cell r="AC250">
            <v>313320.96827103669</v>
          </cell>
        </row>
        <row r="251">
          <cell r="AC251">
            <v>0</v>
          </cell>
        </row>
        <row r="252">
          <cell r="AC252">
            <v>0</v>
          </cell>
        </row>
        <row r="253">
          <cell r="AC253">
            <v>2937384.077540969</v>
          </cell>
        </row>
        <row r="254">
          <cell r="AC254">
            <v>0</v>
          </cell>
        </row>
        <row r="255">
          <cell r="AC255">
            <v>0</v>
          </cell>
        </row>
        <row r="256">
          <cell r="AC256">
            <v>0</v>
          </cell>
        </row>
        <row r="257">
          <cell r="AC257">
            <v>6658905</v>
          </cell>
        </row>
        <row r="258">
          <cell r="AC258">
            <v>807140</v>
          </cell>
        </row>
        <row r="259">
          <cell r="AC259">
            <v>400000</v>
          </cell>
        </row>
        <row r="273">
          <cell r="AC273">
            <v>40000</v>
          </cell>
        </row>
        <row r="274">
          <cell r="AC274">
            <v>0</v>
          </cell>
        </row>
        <row r="275">
          <cell r="AC275">
            <v>0</v>
          </cell>
        </row>
        <row r="276">
          <cell r="AC276">
            <v>0</v>
          </cell>
        </row>
        <row r="277">
          <cell r="AC277">
            <v>0</v>
          </cell>
        </row>
        <row r="278">
          <cell r="AC278">
            <v>0</v>
          </cell>
        </row>
        <row r="279">
          <cell r="AC279">
            <v>0</v>
          </cell>
        </row>
        <row r="280">
          <cell r="AC280">
            <v>0</v>
          </cell>
        </row>
        <row r="281">
          <cell r="AC281">
            <v>0</v>
          </cell>
        </row>
        <row r="282">
          <cell r="AC282">
            <v>200000</v>
          </cell>
        </row>
        <row r="283">
          <cell r="AC283">
            <v>0</v>
          </cell>
        </row>
        <row r="284">
          <cell r="AC284">
            <v>0</v>
          </cell>
        </row>
        <row r="285">
          <cell r="AC285">
            <v>0</v>
          </cell>
        </row>
        <row r="287">
          <cell r="AC287">
            <v>0</v>
          </cell>
        </row>
        <row r="288">
          <cell r="AC288">
            <v>0</v>
          </cell>
        </row>
        <row r="289">
          <cell r="AC289">
            <v>0</v>
          </cell>
        </row>
        <row r="291">
          <cell r="AC291">
            <v>0</v>
          </cell>
        </row>
        <row r="292">
          <cell r="AC292">
            <v>2683000</v>
          </cell>
        </row>
        <row r="293">
          <cell r="AC293">
            <v>0</v>
          </cell>
        </row>
        <row r="294">
          <cell r="AC294">
            <v>0</v>
          </cell>
        </row>
        <row r="295">
          <cell r="AC295">
            <v>163000</v>
          </cell>
        </row>
        <row r="297">
          <cell r="AC297">
            <v>0</v>
          </cell>
        </row>
        <row r="299">
          <cell r="AC299">
            <v>0</v>
          </cell>
        </row>
        <row r="301">
          <cell r="AC301">
            <v>0</v>
          </cell>
        </row>
        <row r="302">
          <cell r="AC302">
            <v>40194</v>
          </cell>
        </row>
        <row r="308">
          <cell r="AC308">
            <v>73129664.557703972</v>
          </cell>
        </row>
        <row r="309">
          <cell r="AC309">
            <v>96299053.238451049</v>
          </cell>
        </row>
        <row r="310">
          <cell r="AC310">
            <v>0</v>
          </cell>
        </row>
        <row r="311">
          <cell r="AC311">
            <v>0</v>
          </cell>
        </row>
        <row r="313">
          <cell r="AC313">
            <v>742253000</v>
          </cell>
        </row>
        <row r="314">
          <cell r="AC314">
            <v>184079000</v>
          </cell>
        </row>
        <row r="320">
          <cell r="AC320">
            <v>0</v>
          </cell>
        </row>
        <row r="321">
          <cell r="AC321">
            <v>0</v>
          </cell>
        </row>
        <row r="322">
          <cell r="AC322">
            <v>2590850</v>
          </cell>
        </row>
        <row r="323">
          <cell r="AC323">
            <v>7590138</v>
          </cell>
        </row>
        <row r="324">
          <cell r="AC324">
            <v>50000000</v>
          </cell>
        </row>
        <row r="325">
          <cell r="AC325">
            <v>0</v>
          </cell>
        </row>
        <row r="326">
          <cell r="AC326">
            <v>0</v>
          </cell>
        </row>
        <row r="328">
          <cell r="AC328">
            <v>0</v>
          </cell>
        </row>
        <row r="329">
          <cell r="AC329">
            <v>0</v>
          </cell>
        </row>
        <row r="331">
          <cell r="AC331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W1" t="str">
            <v>Trim I</v>
          </cell>
        </row>
      </sheetData>
      <sheetData sheetId="21"/>
      <sheetData sheetId="22"/>
      <sheetData sheetId="23"/>
      <sheetData sheetId="24"/>
      <sheetData sheetId="25"/>
      <sheetData sheetId="26">
        <row r="178">
          <cell r="K178">
            <v>63053.135999999999</v>
          </cell>
        </row>
      </sheetData>
      <sheetData sheetId="27"/>
      <sheetData sheetId="28">
        <row r="1">
          <cell r="A1" t="str">
            <v>Cheie</v>
          </cell>
        </row>
      </sheetData>
      <sheetData sheetId="29">
        <row r="1">
          <cell r="A1" t="str">
            <v>Rand CPP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622"/>
      <sheetName val="OG26"/>
      <sheetName val="art54"/>
      <sheetName val="Simulare"/>
      <sheetName val="LegeBuget2016"/>
      <sheetName val="An1`R18(lei)"/>
      <sheetName val="An2`R18+6L2017"/>
      <sheetName val="An1`R18 (lei)"/>
      <sheetName val="An1`R18"/>
      <sheetName val="An2`R18"/>
      <sheetName val="Anexa 4`30.09.18  "/>
      <sheetName val="Anexa 4`31.08.18  "/>
      <sheetName val="CalculeSAP"/>
      <sheetName val="prop2018"/>
      <sheetName val="Detalii BVC SAP"/>
      <sheetName val="BRsap18"/>
      <sheetName val="An5`R18"/>
      <sheetName val="An5`R18 calc"/>
      <sheetName val="1621`1624~2018"/>
      <sheetName val="spons18"/>
      <sheetName val="BL18SAP"/>
      <sheetName val="An1 2018"/>
      <sheetName val="An2 2018"/>
      <sheetName val="An3 2018"/>
      <sheetName val="An 4 2018 "/>
      <sheetName val="An5 2018 (print) (2)"/>
      <sheetName val="modif dotari SSM"/>
      <sheetName val="Dotari 2018"/>
      <sheetName val="An5 2018 (2)"/>
      <sheetName val="An5 2018 (print)"/>
      <sheetName val="An9 2018"/>
      <sheetName val="An5 2018"/>
      <sheetName val="sim"/>
      <sheetName val="Lbug"/>
      <sheetName val="An1`R17 (lei)"/>
      <sheetName val="An1`R17"/>
      <sheetName val="An2`R17"/>
      <sheetName val="Anexa 4  2017"/>
      <sheetName val="prop2017"/>
      <sheetName val="Res.nr.18"/>
      <sheetName val="RU 2018"/>
      <sheetName val="DSCI 18"/>
      <sheetName val="Bal en cant`17"/>
      <sheetName val="Bal en val`17"/>
      <sheetName val="Trad18"/>
      <sheetName val="Trad lunar18"/>
      <sheetName val="An7 18"/>
      <sheetName val="BRsap17"/>
      <sheetName val="Calc imp18  "/>
      <sheetName val="BL17SAP"/>
      <sheetName val="1621`1624~2017"/>
      <sheetName val="1621-1624 (old)"/>
      <sheetName val="spons17"/>
      <sheetName val="An1 2017"/>
      <sheetName val="An2 2017"/>
      <sheetName val="An3 2017"/>
      <sheetName val="An4  2017"/>
      <sheetName val="An5 2017 (pr)"/>
      <sheetName val="An9 2017"/>
      <sheetName val="An5 2017 sap"/>
      <sheetName val="oldAn5 2017"/>
      <sheetName val="An9 B sint"/>
      <sheetName val="Bil sint "/>
      <sheetName val="Bil sint17"/>
      <sheetName val="Detalii BVC"/>
      <sheetName val="Calcule"/>
      <sheetName val="An7 17"/>
      <sheetName val="dotari 08.05-IT"/>
      <sheetName val="neded imp2017"/>
      <sheetName val="BL17sap`ems"/>
      <sheetName val="Trad17"/>
      <sheetName val="Trad lunar17"/>
      <sheetName val="BL17"/>
      <sheetName val="BL16"/>
      <sheetName val="BR"/>
      <sheetName val="CS+Dir"/>
      <sheetName val="RU 07.06.17"/>
      <sheetName val="1Res17"/>
      <sheetName val="VenChFin"/>
      <sheetName val="RU BVC 2018"/>
      <sheetName val="RU BVC 2019"/>
      <sheetName val="proviz+parti sal"/>
      <sheetName val="rd120 alte ch exp"/>
      <sheetName val="rd126alte ch exp"/>
      <sheetName val="REP22.03"/>
      <sheetName val="Trad16"/>
      <sheetName val="An7 2016"/>
      <sheetName val="ch fin"/>
      <sheetName val="corel"/>
      <sheetName val="EMSYS`sap"/>
      <sheetName val="BNR"/>
      <sheetName val="Randuri CPP"/>
      <sheetName val="CU"/>
      <sheetName val="Bil16"/>
      <sheetName val="bilant previzionat"/>
      <sheetName val="old Bilant sintetic"/>
      <sheetName val="CASH-FLOW"/>
      <sheetName val="cash-flow indirect"/>
      <sheetName val="CF INDIRECT (2)"/>
      <sheetName val="CF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G12">
            <v>3199134500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">
          <cell r="Q1">
            <v>2012</v>
          </cell>
          <cell r="DG1">
            <v>2017</v>
          </cell>
        </row>
        <row r="2">
          <cell r="DG2" t="str">
            <v>Valoare lei
2017</v>
          </cell>
        </row>
        <row r="3">
          <cell r="DG3">
            <v>0</v>
          </cell>
        </row>
        <row r="4">
          <cell r="DG4">
            <v>0</v>
          </cell>
        </row>
        <row r="5">
          <cell r="DG5">
            <v>0</v>
          </cell>
        </row>
        <row r="6">
          <cell r="DG6">
            <v>288000000</v>
          </cell>
        </row>
        <row r="7">
          <cell r="DG7">
            <v>0</v>
          </cell>
        </row>
        <row r="8">
          <cell r="DG8">
            <v>0</v>
          </cell>
        </row>
        <row r="9">
          <cell r="DG9">
            <v>0</v>
          </cell>
        </row>
        <row r="10">
          <cell r="DG10">
            <v>0</v>
          </cell>
        </row>
        <row r="11">
          <cell r="DG11">
            <v>0</v>
          </cell>
        </row>
        <row r="12">
          <cell r="DG12">
            <v>0</v>
          </cell>
        </row>
        <row r="13">
          <cell r="DG13">
            <v>0</v>
          </cell>
        </row>
        <row r="14">
          <cell r="DG14">
            <v>0</v>
          </cell>
        </row>
        <row r="15">
          <cell r="DG15">
            <v>0</v>
          </cell>
        </row>
        <row r="16">
          <cell r="DG16">
            <v>0</v>
          </cell>
        </row>
        <row r="17">
          <cell r="DG17">
            <v>0</v>
          </cell>
        </row>
        <row r="18">
          <cell r="DG18">
            <v>0</v>
          </cell>
        </row>
        <row r="19">
          <cell r="DG19">
            <v>1996697.42</v>
          </cell>
        </row>
        <row r="20">
          <cell r="DG20">
            <v>0</v>
          </cell>
        </row>
        <row r="21">
          <cell r="DG21">
            <v>0</v>
          </cell>
        </row>
        <row r="22">
          <cell r="DG22">
            <v>0</v>
          </cell>
        </row>
        <row r="23">
          <cell r="DG23">
            <v>0</v>
          </cell>
        </row>
        <row r="24">
          <cell r="DG24">
            <v>0</v>
          </cell>
        </row>
        <row r="25">
          <cell r="DG25">
            <v>0</v>
          </cell>
        </row>
        <row r="26">
          <cell r="DG26">
            <v>0</v>
          </cell>
        </row>
        <row r="27">
          <cell r="DG27">
            <v>0</v>
          </cell>
        </row>
        <row r="28">
          <cell r="DG28">
            <v>0</v>
          </cell>
        </row>
        <row r="29">
          <cell r="DG29">
            <v>0</v>
          </cell>
        </row>
        <row r="30">
          <cell r="DG30">
            <v>112610418.63120875</v>
          </cell>
        </row>
        <row r="31">
          <cell r="DG31">
            <v>0</v>
          </cell>
        </row>
        <row r="32">
          <cell r="DG32">
            <v>0</v>
          </cell>
        </row>
        <row r="33">
          <cell r="DG33">
            <v>0</v>
          </cell>
        </row>
        <row r="34">
          <cell r="DG34">
            <v>0</v>
          </cell>
        </row>
        <row r="35">
          <cell r="DG35">
            <v>1882525999.9999998</v>
          </cell>
        </row>
        <row r="36">
          <cell r="DG36">
            <v>0</v>
          </cell>
        </row>
        <row r="37">
          <cell r="DG37">
            <v>190000000</v>
          </cell>
        </row>
        <row r="38">
          <cell r="DG38">
            <v>10000000</v>
          </cell>
        </row>
        <row r="39">
          <cell r="DG39">
            <v>384000000</v>
          </cell>
        </row>
        <row r="40">
          <cell r="DG40">
            <v>0</v>
          </cell>
        </row>
        <row r="41">
          <cell r="DG41">
            <v>0</v>
          </cell>
        </row>
        <row r="42">
          <cell r="DG42">
            <v>326000.00000000006</v>
          </cell>
        </row>
        <row r="43">
          <cell r="DG43">
            <v>0</v>
          </cell>
        </row>
        <row r="44">
          <cell r="DG44">
            <v>38709999.999999993</v>
          </cell>
        </row>
        <row r="45">
          <cell r="DG45">
            <v>185300000</v>
          </cell>
        </row>
        <row r="47">
          <cell r="DG47">
            <v>0</v>
          </cell>
        </row>
        <row r="48">
          <cell r="DG48">
            <v>0</v>
          </cell>
        </row>
        <row r="49">
          <cell r="DG49">
            <v>0</v>
          </cell>
        </row>
        <row r="50">
          <cell r="DG50">
            <v>0</v>
          </cell>
        </row>
        <row r="51">
          <cell r="DG51">
            <v>0</v>
          </cell>
        </row>
        <row r="52">
          <cell r="DG52">
            <v>0</v>
          </cell>
        </row>
        <row r="53">
          <cell r="DG53">
            <v>0</v>
          </cell>
        </row>
        <row r="54">
          <cell r="DG54">
            <v>0</v>
          </cell>
        </row>
        <row r="55">
          <cell r="DG55">
            <v>0</v>
          </cell>
        </row>
        <row r="56">
          <cell r="DG56">
            <v>0</v>
          </cell>
        </row>
        <row r="57">
          <cell r="DG57">
            <v>0</v>
          </cell>
        </row>
        <row r="58">
          <cell r="DG58">
            <v>0</v>
          </cell>
        </row>
        <row r="59">
          <cell r="DG59">
            <v>0</v>
          </cell>
        </row>
        <row r="60">
          <cell r="DG60">
            <v>0</v>
          </cell>
        </row>
        <row r="61">
          <cell r="DG61">
            <v>0</v>
          </cell>
        </row>
        <row r="62">
          <cell r="DG62">
            <v>0</v>
          </cell>
        </row>
        <row r="63">
          <cell r="DG63">
            <v>0</v>
          </cell>
        </row>
        <row r="64">
          <cell r="DG64">
            <v>0</v>
          </cell>
        </row>
        <row r="65">
          <cell r="DG65">
            <v>0</v>
          </cell>
        </row>
        <row r="66">
          <cell r="DG66">
            <v>0</v>
          </cell>
        </row>
        <row r="67">
          <cell r="DG67">
            <v>0</v>
          </cell>
        </row>
        <row r="68">
          <cell r="DG68">
            <v>0</v>
          </cell>
        </row>
        <row r="69">
          <cell r="DG69">
            <v>0</v>
          </cell>
        </row>
        <row r="70">
          <cell r="DG70">
            <v>0</v>
          </cell>
        </row>
        <row r="71">
          <cell r="DG71">
            <v>0</v>
          </cell>
        </row>
        <row r="72">
          <cell r="DG72">
            <v>2083412.5912499998</v>
          </cell>
        </row>
        <row r="73">
          <cell r="DG73">
            <v>0</v>
          </cell>
        </row>
        <row r="74">
          <cell r="DG74">
            <v>0</v>
          </cell>
        </row>
        <row r="75">
          <cell r="DG75">
            <v>0</v>
          </cell>
        </row>
        <row r="76">
          <cell r="DG76">
            <v>0</v>
          </cell>
        </row>
        <row r="77">
          <cell r="DG77">
            <v>0</v>
          </cell>
        </row>
        <row r="78">
          <cell r="DG78">
            <v>0</v>
          </cell>
        </row>
        <row r="79">
          <cell r="DG79">
            <v>0</v>
          </cell>
        </row>
        <row r="80">
          <cell r="DG80">
            <v>0</v>
          </cell>
        </row>
        <row r="81">
          <cell r="DG81">
            <v>0</v>
          </cell>
        </row>
        <row r="82">
          <cell r="DG82">
            <v>0</v>
          </cell>
        </row>
        <row r="83">
          <cell r="DG83">
            <v>0</v>
          </cell>
        </row>
        <row r="84">
          <cell r="DG84">
            <v>2201763.1659999997</v>
          </cell>
        </row>
        <row r="85">
          <cell r="DG85">
            <v>0</v>
          </cell>
        </row>
        <row r="86">
          <cell r="DG86">
            <v>0</v>
          </cell>
        </row>
        <row r="87">
          <cell r="DG87">
            <v>12378549.16</v>
          </cell>
        </row>
        <row r="88">
          <cell r="DG88">
            <v>0</v>
          </cell>
        </row>
        <row r="89">
          <cell r="DG89">
            <v>0</v>
          </cell>
        </row>
        <row r="90">
          <cell r="DG90">
            <v>0</v>
          </cell>
        </row>
        <row r="91">
          <cell r="DG91">
            <v>0</v>
          </cell>
        </row>
        <row r="92">
          <cell r="DG92">
            <v>0</v>
          </cell>
        </row>
        <row r="93">
          <cell r="DG93">
            <v>0</v>
          </cell>
        </row>
        <row r="94">
          <cell r="DG94">
            <v>6698821.5899999999</v>
          </cell>
        </row>
        <row r="95">
          <cell r="DG95">
            <v>0</v>
          </cell>
        </row>
        <row r="96">
          <cell r="DG96">
            <v>3814146.51</v>
          </cell>
        </row>
        <row r="97">
          <cell r="DG97">
            <v>0</v>
          </cell>
        </row>
        <row r="98">
          <cell r="DG98">
            <v>0</v>
          </cell>
        </row>
        <row r="99">
          <cell r="DG99">
            <v>0</v>
          </cell>
        </row>
        <row r="100">
          <cell r="DG100">
            <v>0</v>
          </cell>
        </row>
        <row r="101">
          <cell r="DG101">
            <v>0</v>
          </cell>
        </row>
        <row r="102">
          <cell r="DG102">
            <v>0</v>
          </cell>
        </row>
        <row r="103">
          <cell r="DG103">
            <v>0</v>
          </cell>
        </row>
        <row r="104">
          <cell r="DG104">
            <v>0</v>
          </cell>
        </row>
        <row r="105">
          <cell r="DG105">
            <v>0</v>
          </cell>
        </row>
        <row r="106">
          <cell r="DG106">
            <v>0</v>
          </cell>
        </row>
        <row r="107">
          <cell r="DG107">
            <v>0</v>
          </cell>
        </row>
        <row r="108">
          <cell r="DG108">
            <v>0</v>
          </cell>
        </row>
        <row r="109">
          <cell r="DG109">
            <v>0</v>
          </cell>
        </row>
        <row r="110">
          <cell r="DG110">
            <v>0</v>
          </cell>
        </row>
        <row r="111">
          <cell r="DG111">
            <v>6226999.8500000015</v>
          </cell>
        </row>
        <row r="112">
          <cell r="DG112">
            <v>0</v>
          </cell>
        </row>
        <row r="113">
          <cell r="DG113">
            <v>0</v>
          </cell>
        </row>
        <row r="114">
          <cell r="DG114">
            <v>0</v>
          </cell>
        </row>
        <row r="115">
          <cell r="DG115">
            <v>0</v>
          </cell>
        </row>
        <row r="116">
          <cell r="DG116">
            <v>0</v>
          </cell>
        </row>
        <row r="117">
          <cell r="DG117">
            <v>0</v>
          </cell>
        </row>
        <row r="118">
          <cell r="DG118">
            <v>0</v>
          </cell>
        </row>
        <row r="119">
          <cell r="DG119">
            <v>0</v>
          </cell>
        </row>
        <row r="120">
          <cell r="DG120">
            <v>0</v>
          </cell>
        </row>
        <row r="121">
          <cell r="DG121">
            <v>0</v>
          </cell>
        </row>
        <row r="122">
          <cell r="DG122">
            <v>0</v>
          </cell>
        </row>
        <row r="123">
          <cell r="DG123">
            <v>7983277.3200000003</v>
          </cell>
        </row>
        <row r="124">
          <cell r="DG124">
            <v>0</v>
          </cell>
        </row>
        <row r="125">
          <cell r="DG125">
            <v>0</v>
          </cell>
        </row>
        <row r="126">
          <cell r="DG126">
            <v>0</v>
          </cell>
        </row>
        <row r="127">
          <cell r="DG127">
            <v>0</v>
          </cell>
        </row>
        <row r="128">
          <cell r="DG128">
            <v>2067770.8259999999</v>
          </cell>
        </row>
        <row r="129">
          <cell r="DG129">
            <v>10600</v>
          </cell>
        </row>
        <row r="130">
          <cell r="DG130">
            <v>242840.32000000001</v>
          </cell>
        </row>
        <row r="131">
          <cell r="DG131">
            <v>0</v>
          </cell>
        </row>
        <row r="132">
          <cell r="DG132">
            <v>1491939.2179636082</v>
          </cell>
        </row>
        <row r="133">
          <cell r="DG133">
            <v>263636.89508323657</v>
          </cell>
        </row>
        <row r="134">
          <cell r="DG134">
            <v>269123.88695315528</v>
          </cell>
        </row>
        <row r="135">
          <cell r="DG135">
            <v>0</v>
          </cell>
        </row>
        <row r="136">
          <cell r="DG136">
            <v>0</v>
          </cell>
        </row>
        <row r="137">
          <cell r="DG137">
            <v>1500</v>
          </cell>
        </row>
        <row r="138">
          <cell r="DG138">
            <v>7601699.8466666667</v>
          </cell>
        </row>
        <row r="139">
          <cell r="DG139">
            <v>232800</v>
          </cell>
        </row>
        <row r="140">
          <cell r="DG140">
            <v>0</v>
          </cell>
        </row>
        <row r="141">
          <cell r="DG141">
            <v>0</v>
          </cell>
        </row>
        <row r="142">
          <cell r="DG142">
            <v>0</v>
          </cell>
        </row>
        <row r="143">
          <cell r="DG143">
            <v>1847969.2135593221</v>
          </cell>
        </row>
        <row r="144">
          <cell r="DG144">
            <v>204273</v>
          </cell>
        </row>
        <row r="145">
          <cell r="DG145">
            <v>0</v>
          </cell>
        </row>
        <row r="146">
          <cell r="DG146">
            <v>0</v>
          </cell>
        </row>
        <row r="147">
          <cell r="DG147">
            <v>1292191.56</v>
          </cell>
        </row>
        <row r="148">
          <cell r="DG148">
            <v>400429.45</v>
          </cell>
        </row>
        <row r="149">
          <cell r="DG149">
            <v>47775</v>
          </cell>
        </row>
        <row r="150">
          <cell r="DG150">
            <v>3940512.8099999996</v>
          </cell>
        </row>
        <row r="151">
          <cell r="DG151">
            <v>0</v>
          </cell>
        </row>
        <row r="152">
          <cell r="DG152">
            <v>0</v>
          </cell>
        </row>
        <row r="153">
          <cell r="DG153">
            <v>0</v>
          </cell>
        </row>
        <row r="154">
          <cell r="DG154">
            <v>0</v>
          </cell>
        </row>
        <row r="155">
          <cell r="DG155">
            <v>9165931.3300000001</v>
          </cell>
        </row>
        <row r="156">
          <cell r="DG156">
            <v>200000</v>
          </cell>
        </row>
        <row r="157">
          <cell r="DG157">
            <v>319105170</v>
          </cell>
        </row>
        <row r="158">
          <cell r="DG158">
            <v>284867.57</v>
          </cell>
        </row>
        <row r="159">
          <cell r="DG159">
            <v>0</v>
          </cell>
        </row>
        <row r="160">
          <cell r="DG160">
            <v>170000</v>
          </cell>
        </row>
        <row r="161">
          <cell r="DG161">
            <v>0</v>
          </cell>
        </row>
        <row r="162">
          <cell r="DG162">
            <v>908000</v>
          </cell>
        </row>
        <row r="163">
          <cell r="DG163">
            <v>0</v>
          </cell>
        </row>
        <row r="164">
          <cell r="DG164">
            <v>0</v>
          </cell>
        </row>
        <row r="165">
          <cell r="DG165">
            <v>0</v>
          </cell>
        </row>
        <row r="166">
          <cell r="DG166">
            <v>0</v>
          </cell>
        </row>
        <row r="167">
          <cell r="DG167">
            <v>0</v>
          </cell>
        </row>
        <row r="168">
          <cell r="DG168">
            <v>100000</v>
          </cell>
        </row>
        <row r="169">
          <cell r="DG169">
            <v>33000000</v>
          </cell>
        </row>
        <row r="170">
          <cell r="DG170">
            <v>34629770.711297072</v>
          </cell>
        </row>
        <row r="171">
          <cell r="DG171">
            <v>0</v>
          </cell>
        </row>
        <row r="172">
          <cell r="DG172">
            <v>27000000</v>
          </cell>
        </row>
        <row r="173">
          <cell r="DG173">
            <v>0</v>
          </cell>
        </row>
        <row r="174">
          <cell r="DG174">
            <v>33000000</v>
          </cell>
        </row>
        <row r="175">
          <cell r="DG175">
            <v>0</v>
          </cell>
        </row>
        <row r="176">
          <cell r="DG176">
            <v>0</v>
          </cell>
        </row>
        <row r="177">
          <cell r="DG177">
            <v>0</v>
          </cell>
        </row>
        <row r="178">
          <cell r="DG178">
            <v>0</v>
          </cell>
        </row>
        <row r="179">
          <cell r="DG179">
            <v>0</v>
          </cell>
        </row>
        <row r="180">
          <cell r="DG180">
            <v>8000</v>
          </cell>
        </row>
        <row r="181">
          <cell r="DG181">
            <v>0</v>
          </cell>
        </row>
        <row r="182">
          <cell r="DG182">
            <v>0</v>
          </cell>
        </row>
        <row r="183">
          <cell r="DG183">
            <v>0</v>
          </cell>
        </row>
        <row r="184">
          <cell r="DG184">
            <v>11935805</v>
          </cell>
        </row>
        <row r="185">
          <cell r="DG185">
            <v>59007644</v>
          </cell>
        </row>
        <row r="186">
          <cell r="DG186">
            <v>0</v>
          </cell>
        </row>
        <row r="187">
          <cell r="DG187">
            <v>15561578</v>
          </cell>
        </row>
        <row r="188">
          <cell r="DG188">
            <v>17831129</v>
          </cell>
        </row>
        <row r="189">
          <cell r="DG189">
            <v>2397006</v>
          </cell>
        </row>
        <row r="190">
          <cell r="DG190">
            <v>3376354.9</v>
          </cell>
        </row>
        <row r="191">
          <cell r="DG191">
            <v>0</v>
          </cell>
        </row>
        <row r="192">
          <cell r="DG192">
            <v>0</v>
          </cell>
        </row>
        <row r="193">
          <cell r="DG193">
            <v>3091472.4186312086</v>
          </cell>
        </row>
        <row r="194">
          <cell r="DG194">
            <v>0</v>
          </cell>
        </row>
        <row r="195">
          <cell r="DG195">
            <v>6558542.4000000004</v>
          </cell>
        </row>
        <row r="196">
          <cell r="DG196">
            <v>0</v>
          </cell>
        </row>
        <row r="197">
          <cell r="DG197">
            <v>31500</v>
          </cell>
        </row>
        <row r="198">
          <cell r="DG198">
            <v>0</v>
          </cell>
        </row>
        <row r="199">
          <cell r="DG199">
            <v>150730</v>
          </cell>
        </row>
        <row r="200">
          <cell r="DG200">
            <v>0</v>
          </cell>
        </row>
        <row r="201">
          <cell r="DG201">
            <v>67890</v>
          </cell>
        </row>
        <row r="202">
          <cell r="DG202">
            <v>1000</v>
          </cell>
        </row>
        <row r="203">
          <cell r="DG203">
            <v>0</v>
          </cell>
        </row>
        <row r="204">
          <cell r="DG204">
            <v>760000</v>
          </cell>
        </row>
        <row r="205">
          <cell r="DG205">
            <v>3274900</v>
          </cell>
        </row>
        <row r="206">
          <cell r="DG206">
            <v>5709000</v>
          </cell>
        </row>
        <row r="207">
          <cell r="DG207">
            <v>4589000</v>
          </cell>
        </row>
        <row r="208">
          <cell r="DG208">
            <v>1118000</v>
          </cell>
        </row>
        <row r="209">
          <cell r="DG209">
            <v>220000</v>
          </cell>
        </row>
        <row r="210">
          <cell r="DG210">
            <v>0</v>
          </cell>
        </row>
        <row r="211">
          <cell r="DG211">
            <v>0</v>
          </cell>
        </row>
        <row r="212">
          <cell r="DG212">
            <v>15044000</v>
          </cell>
        </row>
        <row r="213">
          <cell r="DG213">
            <v>254000</v>
          </cell>
        </row>
        <row r="214">
          <cell r="DG214">
            <v>1089500</v>
          </cell>
        </row>
        <row r="215">
          <cell r="DG215">
            <v>0</v>
          </cell>
        </row>
        <row r="216">
          <cell r="DG216">
            <v>330000</v>
          </cell>
        </row>
        <row r="217">
          <cell r="DG217">
            <v>3424000</v>
          </cell>
        </row>
        <row r="218">
          <cell r="DG218">
            <v>2890000</v>
          </cell>
        </row>
        <row r="219">
          <cell r="DG219">
            <v>0</v>
          </cell>
        </row>
        <row r="220">
          <cell r="DG220">
            <v>0</v>
          </cell>
        </row>
        <row r="221">
          <cell r="DG221">
            <v>1268000</v>
          </cell>
        </row>
        <row r="222">
          <cell r="DG222">
            <v>534000</v>
          </cell>
        </row>
        <row r="223">
          <cell r="DG223">
            <v>965000</v>
          </cell>
        </row>
        <row r="224">
          <cell r="DG224">
            <v>85000</v>
          </cell>
        </row>
        <row r="225">
          <cell r="DG225">
            <v>0</v>
          </cell>
        </row>
        <row r="226">
          <cell r="DG226">
            <v>0</v>
          </cell>
        </row>
        <row r="227">
          <cell r="DG227">
            <v>10000</v>
          </cell>
        </row>
        <row r="228">
          <cell r="DG228">
            <v>0</v>
          </cell>
        </row>
        <row r="229">
          <cell r="DG229">
            <v>0</v>
          </cell>
        </row>
        <row r="230">
          <cell r="DG230">
            <v>119500</v>
          </cell>
        </row>
        <row r="231">
          <cell r="DG231">
            <v>3946443.7199999997</v>
          </cell>
        </row>
        <row r="232">
          <cell r="DG232">
            <v>0</v>
          </cell>
        </row>
        <row r="233">
          <cell r="DG233">
            <v>1580000</v>
          </cell>
        </row>
        <row r="234">
          <cell r="DG234">
            <v>0</v>
          </cell>
        </row>
        <row r="235">
          <cell r="DG235">
            <v>1682075</v>
          </cell>
        </row>
        <row r="236">
          <cell r="DG236">
            <v>121250</v>
          </cell>
        </row>
        <row r="237">
          <cell r="DG237">
            <v>1243785</v>
          </cell>
        </row>
        <row r="238">
          <cell r="DG238">
            <v>2756202</v>
          </cell>
        </row>
        <row r="239">
          <cell r="DG239">
            <v>2549669</v>
          </cell>
        </row>
        <row r="240">
          <cell r="DG240">
            <v>80000</v>
          </cell>
        </row>
        <row r="241">
          <cell r="DG241">
            <v>122894.24</v>
          </cell>
        </row>
        <row r="242">
          <cell r="DG242">
            <v>2870215</v>
          </cell>
        </row>
        <row r="243">
          <cell r="DG243">
            <v>1889635.56</v>
          </cell>
        </row>
        <row r="244">
          <cell r="DG244">
            <v>13983632.16</v>
          </cell>
        </row>
        <row r="245">
          <cell r="DG245">
            <v>0</v>
          </cell>
        </row>
        <row r="246">
          <cell r="DG246">
            <v>2840538</v>
          </cell>
        </row>
        <row r="247">
          <cell r="DG247">
            <v>2745456.16</v>
          </cell>
        </row>
        <row r="248">
          <cell r="DG248">
            <v>3872411.72</v>
          </cell>
        </row>
        <row r="249">
          <cell r="DG249">
            <v>149560</v>
          </cell>
        </row>
        <row r="250">
          <cell r="DG250">
            <v>739600</v>
          </cell>
        </row>
        <row r="251">
          <cell r="DG251">
            <v>14922650</v>
          </cell>
        </row>
        <row r="252">
          <cell r="DG252">
            <v>4342256</v>
          </cell>
        </row>
        <row r="253">
          <cell r="DG253">
            <v>100000</v>
          </cell>
        </row>
        <row r="254">
          <cell r="DG254">
            <v>0</v>
          </cell>
        </row>
        <row r="255">
          <cell r="DG255">
            <v>0</v>
          </cell>
        </row>
        <row r="256">
          <cell r="DG256">
            <v>250000</v>
          </cell>
        </row>
        <row r="257">
          <cell r="DG257">
            <v>16200</v>
          </cell>
        </row>
        <row r="258">
          <cell r="DG258">
            <v>0</v>
          </cell>
        </row>
        <row r="259">
          <cell r="DG259">
            <v>9200000</v>
          </cell>
        </row>
        <row r="260">
          <cell r="DG260">
            <v>200000</v>
          </cell>
        </row>
        <row r="261">
          <cell r="DG261">
            <v>10010000</v>
          </cell>
        </row>
        <row r="262">
          <cell r="DG262">
            <v>0</v>
          </cell>
        </row>
        <row r="263">
          <cell r="DG263">
            <v>0</v>
          </cell>
        </row>
        <row r="264">
          <cell r="DG264">
            <v>0</v>
          </cell>
        </row>
        <row r="265">
          <cell r="DG265">
            <v>211762</v>
          </cell>
        </row>
        <row r="266">
          <cell r="DG266">
            <v>3708574</v>
          </cell>
        </row>
        <row r="267">
          <cell r="DG267">
            <v>1000000</v>
          </cell>
        </row>
        <row r="268">
          <cell r="DG268">
            <v>100000</v>
          </cell>
        </row>
        <row r="269">
          <cell r="DG269">
            <v>27000</v>
          </cell>
        </row>
        <row r="270">
          <cell r="DG270">
            <v>6000000</v>
          </cell>
        </row>
        <row r="271">
          <cell r="DG271">
            <v>5364226.9399999995</v>
          </cell>
        </row>
        <row r="272">
          <cell r="DG272">
            <v>90000</v>
          </cell>
        </row>
        <row r="273">
          <cell r="DG273">
            <v>0</v>
          </cell>
        </row>
        <row r="274">
          <cell r="DG274">
            <v>0</v>
          </cell>
        </row>
        <row r="275">
          <cell r="DG275">
            <v>45000000</v>
          </cell>
        </row>
        <row r="276">
          <cell r="DG276">
            <v>0</v>
          </cell>
        </row>
        <row r="277">
          <cell r="DG277">
            <v>10675000</v>
          </cell>
        </row>
        <row r="278">
          <cell r="DG278">
            <v>0</v>
          </cell>
        </row>
        <row r="279">
          <cell r="DG279">
            <v>26000</v>
          </cell>
        </row>
        <row r="280">
          <cell r="DG280">
            <v>0</v>
          </cell>
        </row>
        <row r="281">
          <cell r="DG281">
            <v>0</v>
          </cell>
        </row>
        <row r="282">
          <cell r="DG282">
            <v>0</v>
          </cell>
        </row>
        <row r="283">
          <cell r="DG283">
            <v>0</v>
          </cell>
        </row>
        <row r="284">
          <cell r="DG284">
            <v>4723020</v>
          </cell>
        </row>
        <row r="285">
          <cell r="DG285">
            <v>850492</v>
          </cell>
        </row>
        <row r="286">
          <cell r="DG286">
            <v>67100</v>
          </cell>
        </row>
        <row r="287">
          <cell r="DG287">
            <v>0</v>
          </cell>
        </row>
        <row r="288">
          <cell r="DG288">
            <v>0</v>
          </cell>
        </row>
        <row r="289">
          <cell r="DG289">
            <v>2000</v>
          </cell>
        </row>
        <row r="290">
          <cell r="DG290">
            <v>0</v>
          </cell>
        </row>
        <row r="291">
          <cell r="DG291">
            <v>0</v>
          </cell>
        </row>
        <row r="292">
          <cell r="DG292">
            <v>202967233.69279999</v>
          </cell>
        </row>
        <row r="293">
          <cell r="DG293">
            <v>10384044.84939759</v>
          </cell>
        </row>
        <row r="294">
          <cell r="DG294">
            <v>97639.589100000012</v>
          </cell>
        </row>
        <row r="295">
          <cell r="DG295">
            <v>784186.56300000008</v>
          </cell>
        </row>
        <row r="296">
          <cell r="DG296">
            <v>251457.47019999998</v>
          </cell>
        </row>
        <row r="297">
          <cell r="DG297">
            <v>7823910</v>
          </cell>
        </row>
        <row r="298">
          <cell r="DG298">
            <v>5307959.7735000001</v>
          </cell>
        </row>
        <row r="299">
          <cell r="DG299">
            <v>6003000</v>
          </cell>
        </row>
        <row r="300">
          <cell r="DG300">
            <v>4591548.148</v>
          </cell>
        </row>
        <row r="301">
          <cell r="DG301">
            <v>0</v>
          </cell>
        </row>
        <row r="302">
          <cell r="DG302">
            <v>350000</v>
          </cell>
        </row>
        <row r="303">
          <cell r="DG303">
            <v>2000000</v>
          </cell>
        </row>
        <row r="304">
          <cell r="DG304">
            <v>0</v>
          </cell>
        </row>
        <row r="305">
          <cell r="DG305">
            <v>0</v>
          </cell>
        </row>
        <row r="306">
          <cell r="DG306">
            <v>5400000</v>
          </cell>
        </row>
        <row r="307">
          <cell r="DG307">
            <v>0</v>
          </cell>
        </row>
        <row r="308">
          <cell r="DG308">
            <v>7920000</v>
          </cell>
        </row>
        <row r="309">
          <cell r="DG309">
            <v>0</v>
          </cell>
        </row>
        <row r="310">
          <cell r="DG310">
            <v>1465943.7634000003</v>
          </cell>
        </row>
        <row r="311">
          <cell r="DG311">
            <v>0</v>
          </cell>
        </row>
        <row r="312">
          <cell r="DG312">
            <v>9857856.4650000017</v>
          </cell>
        </row>
        <row r="313">
          <cell r="DG313">
            <v>0</v>
          </cell>
        </row>
        <row r="314">
          <cell r="DG314">
            <v>500250</v>
          </cell>
        </row>
        <row r="315">
          <cell r="DG315">
            <v>0</v>
          </cell>
        </row>
        <row r="316">
          <cell r="DG316">
            <v>0</v>
          </cell>
        </row>
        <row r="317">
          <cell r="DG317">
            <v>40751018.06420482</v>
          </cell>
        </row>
        <row r="318">
          <cell r="DG318">
            <v>956875.17100126494</v>
          </cell>
        </row>
        <row r="319">
          <cell r="DG319">
            <v>0</v>
          </cell>
        </row>
        <row r="320">
          <cell r="DG320">
            <v>0</v>
          </cell>
        </row>
        <row r="321">
          <cell r="DG321">
            <v>1222989.1792469879</v>
          </cell>
        </row>
        <row r="322">
          <cell r="DG322">
            <v>611494.58962349396</v>
          </cell>
        </row>
        <row r="323">
          <cell r="DG323">
            <v>0</v>
          </cell>
        </row>
        <row r="324">
          <cell r="DG324">
            <v>0</v>
          </cell>
        </row>
        <row r="325">
          <cell r="DG325">
            <v>13411727.464168675</v>
          </cell>
        </row>
        <row r="326">
          <cell r="DG326">
            <v>2079081.6047198796</v>
          </cell>
        </row>
        <row r="327">
          <cell r="DG327">
            <v>0</v>
          </cell>
        </row>
        <row r="328">
          <cell r="DG328">
            <v>0</v>
          </cell>
        </row>
        <row r="329">
          <cell r="DG329">
            <v>0</v>
          </cell>
        </row>
        <row r="330">
          <cell r="DG330">
            <v>0</v>
          </cell>
        </row>
        <row r="331">
          <cell r="DG331">
            <v>0</v>
          </cell>
        </row>
        <row r="332">
          <cell r="DG332">
            <v>0</v>
          </cell>
        </row>
        <row r="333">
          <cell r="DG333">
            <v>0</v>
          </cell>
        </row>
        <row r="334">
          <cell r="DG334">
            <v>0</v>
          </cell>
        </row>
        <row r="335">
          <cell r="DG335">
            <v>0</v>
          </cell>
        </row>
        <row r="336">
          <cell r="DG336">
            <v>0</v>
          </cell>
        </row>
        <row r="337">
          <cell r="DG337">
            <v>0</v>
          </cell>
        </row>
        <row r="338">
          <cell r="DG338">
            <v>0</v>
          </cell>
        </row>
        <row r="339">
          <cell r="DG339">
            <v>0</v>
          </cell>
        </row>
        <row r="340">
          <cell r="DG340">
            <v>0</v>
          </cell>
        </row>
        <row r="341">
          <cell r="DG341">
            <v>0</v>
          </cell>
        </row>
        <row r="342">
          <cell r="DG342">
            <v>0</v>
          </cell>
        </row>
        <row r="343">
          <cell r="DG343">
            <v>0</v>
          </cell>
        </row>
        <row r="344">
          <cell r="DG344">
            <v>0</v>
          </cell>
        </row>
        <row r="345">
          <cell r="DG345">
            <v>0</v>
          </cell>
        </row>
        <row r="346">
          <cell r="DG346">
            <v>0</v>
          </cell>
        </row>
        <row r="347">
          <cell r="DG347">
            <v>0</v>
          </cell>
        </row>
        <row r="348">
          <cell r="DG348">
            <v>0</v>
          </cell>
        </row>
        <row r="349">
          <cell r="DG349">
            <v>0</v>
          </cell>
        </row>
        <row r="350">
          <cell r="DG350">
            <v>1300000</v>
          </cell>
        </row>
        <row r="351">
          <cell r="DG351">
            <v>175000</v>
          </cell>
        </row>
        <row r="352">
          <cell r="DG352">
            <v>700000</v>
          </cell>
        </row>
        <row r="353">
          <cell r="DG353">
            <v>300000</v>
          </cell>
        </row>
        <row r="354">
          <cell r="DG354">
            <v>75000</v>
          </cell>
        </row>
        <row r="355">
          <cell r="DG355">
            <v>300000</v>
          </cell>
        </row>
        <row r="356">
          <cell r="DG356">
            <v>240000</v>
          </cell>
        </row>
        <row r="357">
          <cell r="DG357">
            <v>0</v>
          </cell>
        </row>
        <row r="358">
          <cell r="DG358">
            <v>10000</v>
          </cell>
        </row>
        <row r="359">
          <cell r="DG359">
            <v>50000</v>
          </cell>
        </row>
        <row r="360">
          <cell r="DG360">
            <v>50000</v>
          </cell>
        </row>
        <row r="361">
          <cell r="DG361">
            <v>50000</v>
          </cell>
        </row>
        <row r="362">
          <cell r="DG362">
            <v>64640</v>
          </cell>
        </row>
        <row r="363">
          <cell r="DG363">
            <v>0</v>
          </cell>
        </row>
        <row r="364">
          <cell r="DG364">
            <v>0</v>
          </cell>
        </row>
        <row r="365">
          <cell r="DG365">
            <v>0</v>
          </cell>
        </row>
        <row r="366">
          <cell r="DG366">
            <v>0</v>
          </cell>
        </row>
        <row r="367">
          <cell r="DG367">
            <v>0</v>
          </cell>
        </row>
        <row r="368">
          <cell r="DG368">
            <v>0</v>
          </cell>
        </row>
        <row r="369">
          <cell r="DG369">
            <v>0</v>
          </cell>
        </row>
        <row r="370">
          <cell r="DG370">
            <v>0</v>
          </cell>
        </row>
        <row r="371">
          <cell r="DG371">
            <v>0</v>
          </cell>
        </row>
        <row r="372">
          <cell r="DG372">
            <v>500000</v>
          </cell>
        </row>
        <row r="373">
          <cell r="DG373">
            <v>150000</v>
          </cell>
        </row>
        <row r="374">
          <cell r="DG374">
            <v>0</v>
          </cell>
        </row>
        <row r="375">
          <cell r="DG375">
            <v>0</v>
          </cell>
        </row>
        <row r="376">
          <cell r="DG376">
            <v>0</v>
          </cell>
        </row>
        <row r="377">
          <cell r="DG377">
            <v>0</v>
          </cell>
        </row>
        <row r="378">
          <cell r="DG378">
            <v>0</v>
          </cell>
        </row>
        <row r="379">
          <cell r="DG379">
            <v>0</v>
          </cell>
        </row>
        <row r="380">
          <cell r="DG380">
            <v>0</v>
          </cell>
        </row>
        <row r="381">
          <cell r="DG381">
            <v>0</v>
          </cell>
        </row>
        <row r="382">
          <cell r="DG382">
            <v>0</v>
          </cell>
        </row>
        <row r="383">
          <cell r="DG383">
            <v>0</v>
          </cell>
        </row>
        <row r="384">
          <cell r="DG384">
            <v>0</v>
          </cell>
        </row>
        <row r="385">
          <cell r="DG385">
            <v>0</v>
          </cell>
        </row>
        <row r="386">
          <cell r="DG386">
            <v>0</v>
          </cell>
        </row>
        <row r="387">
          <cell r="DG387">
            <v>0</v>
          </cell>
        </row>
        <row r="388">
          <cell r="DG388">
            <v>2501080.7742329668</v>
          </cell>
        </row>
        <row r="389">
          <cell r="DG389">
            <v>0</v>
          </cell>
        </row>
        <row r="390">
          <cell r="DG390">
            <v>0</v>
          </cell>
        </row>
        <row r="391">
          <cell r="DG391">
            <v>330000</v>
          </cell>
        </row>
        <row r="392">
          <cell r="DG392">
            <v>0</v>
          </cell>
        </row>
        <row r="393">
          <cell r="DG393">
            <v>250000</v>
          </cell>
        </row>
        <row r="394">
          <cell r="DG394">
            <v>2567000</v>
          </cell>
        </row>
        <row r="395">
          <cell r="DG395">
            <v>981144</v>
          </cell>
        </row>
        <row r="396">
          <cell r="DG396">
            <v>1080000</v>
          </cell>
        </row>
        <row r="397">
          <cell r="DG397">
            <v>0</v>
          </cell>
        </row>
        <row r="398">
          <cell r="DG398">
            <v>0</v>
          </cell>
        </row>
        <row r="399">
          <cell r="DG399">
            <v>0</v>
          </cell>
        </row>
        <row r="400">
          <cell r="DG400">
            <v>0</v>
          </cell>
        </row>
        <row r="401">
          <cell r="DG401">
            <v>509768</v>
          </cell>
        </row>
        <row r="402">
          <cell r="DG402">
            <v>0</v>
          </cell>
        </row>
        <row r="403">
          <cell r="DG403">
            <v>40000</v>
          </cell>
        </row>
        <row r="404">
          <cell r="DG404">
            <v>0</v>
          </cell>
        </row>
        <row r="405">
          <cell r="DG405">
            <v>0</v>
          </cell>
        </row>
        <row r="406">
          <cell r="DG406">
            <v>0</v>
          </cell>
        </row>
        <row r="407">
          <cell r="DG407">
            <v>0</v>
          </cell>
        </row>
        <row r="408">
          <cell r="DG408">
            <v>3217250.3044560114</v>
          </cell>
        </row>
        <row r="409">
          <cell r="DG409">
            <v>0</v>
          </cell>
        </row>
        <row r="410">
          <cell r="DG410">
            <v>0</v>
          </cell>
        </row>
        <row r="411">
          <cell r="DG411">
            <v>0</v>
          </cell>
        </row>
        <row r="412">
          <cell r="DG412">
            <v>2845041.5204988075</v>
          </cell>
        </row>
        <row r="413">
          <cell r="DG413">
            <v>0</v>
          </cell>
        </row>
        <row r="414">
          <cell r="DG414">
            <v>0</v>
          </cell>
        </row>
        <row r="415">
          <cell r="DG415">
            <v>0</v>
          </cell>
        </row>
        <row r="416">
          <cell r="DG416">
            <v>0</v>
          </cell>
        </row>
        <row r="417">
          <cell r="DG417">
            <v>617558370</v>
          </cell>
        </row>
        <row r="418">
          <cell r="DG418">
            <v>0</v>
          </cell>
        </row>
        <row r="419">
          <cell r="DG419">
            <v>0</v>
          </cell>
        </row>
        <row r="420">
          <cell r="DG420">
            <v>56626860</v>
          </cell>
        </row>
        <row r="421">
          <cell r="DG421">
            <v>0</v>
          </cell>
        </row>
        <row r="422">
          <cell r="DG422">
            <v>0</v>
          </cell>
        </row>
        <row r="423">
          <cell r="DG423">
            <v>0</v>
          </cell>
        </row>
        <row r="424">
          <cell r="DG424">
            <v>0</v>
          </cell>
        </row>
        <row r="425">
          <cell r="DG425">
            <v>0</v>
          </cell>
        </row>
        <row r="426">
          <cell r="DG426">
            <v>13342349.841</v>
          </cell>
        </row>
        <row r="427">
          <cell r="DG427">
            <v>10132810.399999999</v>
          </cell>
        </row>
        <row r="428">
          <cell r="DG428">
            <v>0</v>
          </cell>
        </row>
        <row r="429">
          <cell r="DG429">
            <v>0</v>
          </cell>
        </row>
        <row r="430">
          <cell r="DG430">
            <v>1311392.2570400003</v>
          </cell>
        </row>
        <row r="431">
          <cell r="DG431">
            <v>0</v>
          </cell>
        </row>
        <row r="432">
          <cell r="DG432">
            <v>0</v>
          </cell>
        </row>
        <row r="433">
          <cell r="DG433">
            <v>10000000</v>
          </cell>
        </row>
        <row r="434">
          <cell r="DG434">
            <v>40000000</v>
          </cell>
        </row>
        <row r="435">
          <cell r="DG435">
            <v>0</v>
          </cell>
        </row>
        <row r="436">
          <cell r="DG436">
            <v>0</v>
          </cell>
        </row>
        <row r="437">
          <cell r="DG437">
            <v>0</v>
          </cell>
        </row>
        <row r="438">
          <cell r="DG438">
            <v>0</v>
          </cell>
        </row>
        <row r="439">
          <cell r="DG439">
            <v>0</v>
          </cell>
        </row>
        <row r="440">
          <cell r="DG440">
            <v>251036930.60436827</v>
          </cell>
        </row>
        <row r="441">
          <cell r="DG441">
            <v>2142273855.9451127</v>
          </cell>
        </row>
        <row r="442">
          <cell r="DG442">
            <v>3134856086.2384586</v>
          </cell>
        </row>
        <row r="443">
          <cell r="DG443">
            <v>992582230.29334593</v>
          </cell>
        </row>
        <row r="444">
          <cell r="DG444">
            <v>1243619160.8977141</v>
          </cell>
        </row>
        <row r="446">
          <cell r="DG446">
            <v>0</v>
          </cell>
        </row>
        <row r="447">
          <cell r="DG447">
            <v>0</v>
          </cell>
        </row>
        <row r="479">
          <cell r="DG479">
            <v>674185230</v>
          </cell>
        </row>
        <row r="483">
          <cell r="DG483">
            <v>9882292159.5069942</v>
          </cell>
        </row>
        <row r="485">
          <cell r="DG485">
            <v>9866325604.8669949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">
          <cell r="A1" t="str">
            <v>Cheie</v>
          </cell>
        </row>
      </sheetData>
      <sheetData sheetId="91">
        <row r="1">
          <cell r="A1" t="str">
            <v>Rand CPP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622"/>
      <sheetName val="OG26"/>
      <sheetName val="art54"/>
      <sheetName val="Simulare"/>
      <sheetName val="LegeBuget2016"/>
      <sheetName val="An1`R18(lei)"/>
      <sheetName val="An2`R18+6L2017"/>
      <sheetName val="An1`R18 (lei)"/>
      <sheetName val="An1`R18"/>
      <sheetName val="An2`R18"/>
      <sheetName val="Anexa 4`30.09.18  "/>
      <sheetName val="Anexa 4`31.08.18  "/>
      <sheetName val="CalculeSAP"/>
      <sheetName val="prop2018"/>
      <sheetName val="Detalii BVC SAP"/>
      <sheetName val="BRsap18"/>
      <sheetName val="An5`R18"/>
      <sheetName val="An5`R18 calc"/>
      <sheetName val="1621`1624~2018"/>
      <sheetName val="spons18"/>
      <sheetName val="BL18SAP"/>
      <sheetName val="An1 2018"/>
      <sheetName val="An2 2018"/>
      <sheetName val="An3 2018"/>
      <sheetName val="An 4 2018 "/>
      <sheetName val="An5 2018 (print) (2)"/>
      <sheetName val="modif dotari SSM"/>
      <sheetName val="Dotari 2018"/>
      <sheetName val="An5 2018 (2)"/>
      <sheetName val="An5 2018 (print)"/>
      <sheetName val="An9 2018"/>
      <sheetName val="An5 2018"/>
      <sheetName val="sim"/>
      <sheetName val="Lbug"/>
      <sheetName val="An1`R17 (lei)"/>
      <sheetName val="An1`R17"/>
      <sheetName val="An2`R17"/>
      <sheetName val="Anexa 4  2017"/>
      <sheetName val="prop2017"/>
      <sheetName val="Res.nr.18"/>
      <sheetName val="RU 2018"/>
      <sheetName val="DSCI 18"/>
      <sheetName val="Bal en cant`17"/>
      <sheetName val="Bal en val`17"/>
      <sheetName val="Trad18"/>
      <sheetName val="Trad lunar18"/>
      <sheetName val="An7 18"/>
      <sheetName val="BRsap17"/>
      <sheetName val="Calc imp18  "/>
      <sheetName val="BL17SAP"/>
      <sheetName val="1621`1624~2017"/>
      <sheetName val="1621-1624 (old)"/>
      <sheetName val="spons17"/>
      <sheetName val="An1 2017"/>
      <sheetName val="An2 2017"/>
      <sheetName val="An3 2017"/>
      <sheetName val="An4  2017"/>
      <sheetName val="An5 2017 (pr)"/>
      <sheetName val="An9 2017"/>
      <sheetName val="An5 2017 sap"/>
      <sheetName val="oldAn5 2017"/>
      <sheetName val="An9 B sint"/>
      <sheetName val="Bil sint "/>
      <sheetName val="Bil sint17"/>
      <sheetName val="Detalii BVC"/>
      <sheetName val="Calcule"/>
      <sheetName val="An7 17"/>
      <sheetName val="dotari 08.05-IT"/>
      <sheetName val="neded imp2017"/>
      <sheetName val="BL17sap`ems"/>
      <sheetName val="Trad17"/>
      <sheetName val="Trad lunar17"/>
      <sheetName val="BL17"/>
      <sheetName val="BL16"/>
      <sheetName val="BR"/>
      <sheetName val="CS+Dir"/>
      <sheetName val="RU 07.06.17"/>
      <sheetName val="1Res17"/>
      <sheetName val="VenChFin"/>
      <sheetName val="RU BVC 2018"/>
      <sheetName val="RU BVC 2019"/>
      <sheetName val="proviz+parti sal"/>
      <sheetName val="rd120 alte ch exp"/>
      <sheetName val="rd126alte ch exp"/>
      <sheetName val="REP22.03"/>
      <sheetName val="Trad16"/>
      <sheetName val="An7 2016"/>
      <sheetName val="ch fin"/>
      <sheetName val="corel"/>
      <sheetName val="EMSYS`sap"/>
      <sheetName val="BNR"/>
      <sheetName val="Randuri CPP"/>
      <sheetName val="CU"/>
      <sheetName val="Bil16"/>
      <sheetName val="bilant previzionat"/>
      <sheetName val="old Bilant sintetic"/>
      <sheetName val="CASH-FLOW"/>
      <sheetName val="cash-flow indirect"/>
      <sheetName val="CF INDIRECT (2)"/>
      <sheetName val="CF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G12">
            <v>3199134500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">
          <cell r="Q1">
            <v>2012</v>
          </cell>
          <cell r="DG1">
            <v>2017</v>
          </cell>
        </row>
        <row r="2">
          <cell r="DG2" t="str">
            <v>Valoare lei
2017</v>
          </cell>
        </row>
        <row r="3">
          <cell r="DG3">
            <v>0</v>
          </cell>
        </row>
        <row r="4">
          <cell r="DG4">
            <v>0</v>
          </cell>
        </row>
        <row r="5">
          <cell r="DG5">
            <v>0</v>
          </cell>
        </row>
        <row r="6">
          <cell r="DG6">
            <v>288000000</v>
          </cell>
        </row>
        <row r="7">
          <cell r="DG7">
            <v>0</v>
          </cell>
        </row>
        <row r="8">
          <cell r="DG8">
            <v>0</v>
          </cell>
        </row>
        <row r="9">
          <cell r="DG9">
            <v>0</v>
          </cell>
        </row>
        <row r="10">
          <cell r="DG10">
            <v>0</v>
          </cell>
        </row>
        <row r="11">
          <cell r="DG11">
            <v>0</v>
          </cell>
        </row>
        <row r="12">
          <cell r="DG12">
            <v>0</v>
          </cell>
        </row>
        <row r="13">
          <cell r="DG13">
            <v>0</v>
          </cell>
        </row>
        <row r="14">
          <cell r="DG14">
            <v>0</v>
          </cell>
        </row>
        <row r="15">
          <cell r="DG15">
            <v>0</v>
          </cell>
        </row>
        <row r="16">
          <cell r="DG16">
            <v>0</v>
          </cell>
        </row>
        <row r="17">
          <cell r="DG17">
            <v>0</v>
          </cell>
        </row>
        <row r="18">
          <cell r="DG18">
            <v>0</v>
          </cell>
        </row>
        <row r="19">
          <cell r="DG19">
            <v>1996697.42</v>
          </cell>
        </row>
        <row r="20">
          <cell r="DG20">
            <v>0</v>
          </cell>
        </row>
        <row r="21">
          <cell r="DG21">
            <v>0</v>
          </cell>
        </row>
        <row r="22">
          <cell r="DG22">
            <v>0</v>
          </cell>
        </row>
        <row r="23">
          <cell r="DG23">
            <v>0</v>
          </cell>
        </row>
        <row r="24">
          <cell r="DG24">
            <v>0</v>
          </cell>
        </row>
        <row r="25">
          <cell r="DG25">
            <v>0</v>
          </cell>
        </row>
        <row r="26">
          <cell r="DG26">
            <v>0</v>
          </cell>
        </row>
        <row r="27">
          <cell r="DG27">
            <v>0</v>
          </cell>
        </row>
        <row r="28">
          <cell r="DG28">
            <v>0</v>
          </cell>
        </row>
        <row r="29">
          <cell r="DG29">
            <v>0</v>
          </cell>
        </row>
        <row r="30">
          <cell r="DG30">
            <v>112610418.63120875</v>
          </cell>
        </row>
        <row r="31">
          <cell r="DG31">
            <v>0</v>
          </cell>
        </row>
        <row r="32">
          <cell r="DG32">
            <v>0</v>
          </cell>
        </row>
        <row r="33">
          <cell r="DG33">
            <v>0</v>
          </cell>
        </row>
        <row r="34">
          <cell r="DG34">
            <v>0</v>
          </cell>
        </row>
        <row r="35">
          <cell r="DG35">
            <v>1882525999.9999998</v>
          </cell>
        </row>
        <row r="36">
          <cell r="DG36">
            <v>0</v>
          </cell>
        </row>
        <row r="37">
          <cell r="DG37">
            <v>190000000</v>
          </cell>
        </row>
        <row r="38">
          <cell r="DG38">
            <v>10000000</v>
          </cell>
        </row>
        <row r="39">
          <cell r="DG39">
            <v>384000000</v>
          </cell>
        </row>
        <row r="40">
          <cell r="DG40">
            <v>0</v>
          </cell>
        </row>
        <row r="41">
          <cell r="DG41">
            <v>0</v>
          </cell>
        </row>
        <row r="42">
          <cell r="DG42">
            <v>326000.00000000006</v>
          </cell>
        </row>
        <row r="43">
          <cell r="DG43">
            <v>0</v>
          </cell>
        </row>
        <row r="44">
          <cell r="DG44">
            <v>38709999.999999993</v>
          </cell>
        </row>
        <row r="45">
          <cell r="DG45">
            <v>185300000</v>
          </cell>
        </row>
        <row r="47">
          <cell r="DG47">
            <v>0</v>
          </cell>
        </row>
        <row r="48">
          <cell r="DG48">
            <v>0</v>
          </cell>
        </row>
        <row r="49">
          <cell r="DG49">
            <v>0</v>
          </cell>
        </row>
        <row r="50">
          <cell r="DG50">
            <v>0</v>
          </cell>
        </row>
        <row r="51">
          <cell r="DG51">
            <v>0</v>
          </cell>
        </row>
        <row r="52">
          <cell r="DG52">
            <v>0</v>
          </cell>
        </row>
        <row r="53">
          <cell r="DG53">
            <v>0</v>
          </cell>
        </row>
        <row r="54">
          <cell r="DG54">
            <v>0</v>
          </cell>
        </row>
        <row r="55">
          <cell r="DG55">
            <v>0</v>
          </cell>
        </row>
        <row r="56">
          <cell r="DG56">
            <v>0</v>
          </cell>
        </row>
        <row r="57">
          <cell r="DG57">
            <v>0</v>
          </cell>
        </row>
        <row r="58">
          <cell r="DG58">
            <v>0</v>
          </cell>
        </row>
        <row r="59">
          <cell r="DG59">
            <v>0</v>
          </cell>
        </row>
        <row r="60">
          <cell r="DG60">
            <v>0</v>
          </cell>
        </row>
        <row r="61">
          <cell r="DG61">
            <v>0</v>
          </cell>
        </row>
        <row r="62">
          <cell r="DG62">
            <v>0</v>
          </cell>
        </row>
        <row r="63">
          <cell r="DG63">
            <v>0</v>
          </cell>
        </row>
        <row r="64">
          <cell r="DG64">
            <v>0</v>
          </cell>
        </row>
        <row r="65">
          <cell r="DG65">
            <v>0</v>
          </cell>
        </row>
        <row r="66">
          <cell r="DG66">
            <v>0</v>
          </cell>
        </row>
        <row r="67">
          <cell r="DG67">
            <v>0</v>
          </cell>
        </row>
        <row r="68">
          <cell r="DG68">
            <v>0</v>
          </cell>
        </row>
        <row r="69">
          <cell r="DG69">
            <v>0</v>
          </cell>
        </row>
        <row r="70">
          <cell r="DG70">
            <v>0</v>
          </cell>
        </row>
        <row r="71">
          <cell r="DG71">
            <v>0</v>
          </cell>
        </row>
        <row r="72">
          <cell r="DG72">
            <v>2083412.5912499998</v>
          </cell>
        </row>
        <row r="73">
          <cell r="DG73">
            <v>0</v>
          </cell>
        </row>
        <row r="74">
          <cell r="DG74">
            <v>0</v>
          </cell>
        </row>
        <row r="75">
          <cell r="DG75">
            <v>0</v>
          </cell>
        </row>
        <row r="76">
          <cell r="DG76">
            <v>0</v>
          </cell>
        </row>
        <row r="77">
          <cell r="DG77">
            <v>0</v>
          </cell>
        </row>
        <row r="78">
          <cell r="DG78">
            <v>0</v>
          </cell>
        </row>
        <row r="79">
          <cell r="DG79">
            <v>0</v>
          </cell>
        </row>
        <row r="80">
          <cell r="DG80">
            <v>0</v>
          </cell>
        </row>
        <row r="81">
          <cell r="DG81">
            <v>0</v>
          </cell>
        </row>
        <row r="82">
          <cell r="DG82">
            <v>0</v>
          </cell>
        </row>
        <row r="83">
          <cell r="DG83">
            <v>0</v>
          </cell>
        </row>
        <row r="84">
          <cell r="DG84">
            <v>2201763.1659999997</v>
          </cell>
        </row>
        <row r="85">
          <cell r="DG85">
            <v>0</v>
          </cell>
        </row>
        <row r="86">
          <cell r="DG86">
            <v>0</v>
          </cell>
        </row>
        <row r="87">
          <cell r="DG87">
            <v>12378549.16</v>
          </cell>
        </row>
        <row r="88">
          <cell r="DG88">
            <v>0</v>
          </cell>
        </row>
        <row r="89">
          <cell r="DG89">
            <v>0</v>
          </cell>
        </row>
        <row r="90">
          <cell r="DG90">
            <v>0</v>
          </cell>
        </row>
        <row r="91">
          <cell r="DG91">
            <v>0</v>
          </cell>
        </row>
        <row r="92">
          <cell r="DG92">
            <v>0</v>
          </cell>
        </row>
        <row r="93">
          <cell r="DG93">
            <v>0</v>
          </cell>
        </row>
        <row r="94">
          <cell r="DG94">
            <v>6698821.5899999999</v>
          </cell>
        </row>
        <row r="95">
          <cell r="DG95">
            <v>0</v>
          </cell>
        </row>
        <row r="96">
          <cell r="DG96">
            <v>3814146.51</v>
          </cell>
        </row>
        <row r="97">
          <cell r="DG97">
            <v>0</v>
          </cell>
        </row>
        <row r="98">
          <cell r="DG98">
            <v>0</v>
          </cell>
        </row>
        <row r="99">
          <cell r="DG99">
            <v>0</v>
          </cell>
        </row>
        <row r="100">
          <cell r="DG100">
            <v>0</v>
          </cell>
        </row>
        <row r="101">
          <cell r="DG101">
            <v>0</v>
          </cell>
        </row>
        <row r="102">
          <cell r="DG102">
            <v>0</v>
          </cell>
        </row>
        <row r="103">
          <cell r="DG103">
            <v>0</v>
          </cell>
        </row>
        <row r="104">
          <cell r="DG104">
            <v>0</v>
          </cell>
        </row>
        <row r="105">
          <cell r="DG105">
            <v>0</v>
          </cell>
        </row>
        <row r="106">
          <cell r="DG106">
            <v>0</v>
          </cell>
        </row>
        <row r="107">
          <cell r="DG107">
            <v>0</v>
          </cell>
        </row>
        <row r="108">
          <cell r="DG108">
            <v>0</v>
          </cell>
        </row>
        <row r="109">
          <cell r="DG109">
            <v>0</v>
          </cell>
        </row>
        <row r="110">
          <cell r="DG110">
            <v>0</v>
          </cell>
        </row>
        <row r="111">
          <cell r="DG111">
            <v>6226999.8500000015</v>
          </cell>
        </row>
        <row r="112">
          <cell r="DG112">
            <v>0</v>
          </cell>
        </row>
        <row r="113">
          <cell r="DG113">
            <v>0</v>
          </cell>
        </row>
        <row r="114">
          <cell r="DG114">
            <v>0</v>
          </cell>
        </row>
        <row r="115">
          <cell r="DG115">
            <v>0</v>
          </cell>
        </row>
        <row r="116">
          <cell r="DG116">
            <v>0</v>
          </cell>
        </row>
        <row r="117">
          <cell r="DG117">
            <v>0</v>
          </cell>
        </row>
        <row r="118">
          <cell r="DG118">
            <v>0</v>
          </cell>
        </row>
        <row r="119">
          <cell r="DG119">
            <v>0</v>
          </cell>
        </row>
        <row r="120">
          <cell r="DG120">
            <v>0</v>
          </cell>
        </row>
        <row r="121">
          <cell r="DG121">
            <v>0</v>
          </cell>
        </row>
        <row r="122">
          <cell r="DG122">
            <v>0</v>
          </cell>
        </row>
        <row r="123">
          <cell r="DG123">
            <v>7983277.3200000003</v>
          </cell>
        </row>
        <row r="124">
          <cell r="DG124">
            <v>0</v>
          </cell>
        </row>
        <row r="125">
          <cell r="DG125">
            <v>0</v>
          </cell>
        </row>
        <row r="126">
          <cell r="DG126">
            <v>0</v>
          </cell>
        </row>
        <row r="127">
          <cell r="DG127">
            <v>0</v>
          </cell>
        </row>
        <row r="128">
          <cell r="DG128">
            <v>2067770.8259999999</v>
          </cell>
        </row>
        <row r="129">
          <cell r="DG129">
            <v>10600</v>
          </cell>
        </row>
        <row r="130">
          <cell r="DG130">
            <v>242840.32000000001</v>
          </cell>
        </row>
        <row r="131">
          <cell r="DG131">
            <v>0</v>
          </cell>
        </row>
        <row r="132">
          <cell r="DG132">
            <v>1491939.2179636082</v>
          </cell>
        </row>
        <row r="133">
          <cell r="DG133">
            <v>263636.89508323657</v>
          </cell>
        </row>
        <row r="134">
          <cell r="DG134">
            <v>269123.88695315528</v>
          </cell>
        </row>
        <row r="135">
          <cell r="DG135">
            <v>0</v>
          </cell>
        </row>
        <row r="136">
          <cell r="DG136">
            <v>0</v>
          </cell>
        </row>
        <row r="137">
          <cell r="DG137">
            <v>1500</v>
          </cell>
        </row>
        <row r="138">
          <cell r="DG138">
            <v>7601699.8466666667</v>
          </cell>
        </row>
        <row r="139">
          <cell r="DG139">
            <v>232800</v>
          </cell>
        </row>
        <row r="140">
          <cell r="DG140">
            <v>0</v>
          </cell>
        </row>
        <row r="141">
          <cell r="DG141">
            <v>0</v>
          </cell>
        </row>
        <row r="142">
          <cell r="DG142">
            <v>0</v>
          </cell>
        </row>
        <row r="143">
          <cell r="DG143">
            <v>1847969.2135593221</v>
          </cell>
        </row>
        <row r="144">
          <cell r="DG144">
            <v>204273</v>
          </cell>
        </row>
        <row r="145">
          <cell r="DG145">
            <v>0</v>
          </cell>
        </row>
        <row r="146">
          <cell r="DG146">
            <v>0</v>
          </cell>
        </row>
        <row r="147">
          <cell r="DG147">
            <v>1292191.56</v>
          </cell>
        </row>
        <row r="148">
          <cell r="DG148">
            <v>400429.45</v>
          </cell>
        </row>
        <row r="149">
          <cell r="DG149">
            <v>47775</v>
          </cell>
        </row>
        <row r="150">
          <cell r="DG150">
            <v>3940512.8099999996</v>
          </cell>
        </row>
        <row r="151">
          <cell r="DG151">
            <v>0</v>
          </cell>
        </row>
        <row r="152">
          <cell r="DG152">
            <v>0</v>
          </cell>
        </row>
        <row r="153">
          <cell r="DG153">
            <v>0</v>
          </cell>
        </row>
        <row r="154">
          <cell r="DG154">
            <v>0</v>
          </cell>
        </row>
        <row r="155">
          <cell r="DG155">
            <v>9165931.3300000001</v>
          </cell>
        </row>
        <row r="156">
          <cell r="DG156">
            <v>200000</v>
          </cell>
        </row>
        <row r="157">
          <cell r="DG157">
            <v>319105170</v>
          </cell>
        </row>
        <row r="158">
          <cell r="DG158">
            <v>284867.57</v>
          </cell>
        </row>
        <row r="159">
          <cell r="DG159">
            <v>0</v>
          </cell>
        </row>
        <row r="160">
          <cell r="DG160">
            <v>170000</v>
          </cell>
        </row>
        <row r="161">
          <cell r="DG161">
            <v>0</v>
          </cell>
        </row>
        <row r="162">
          <cell r="DG162">
            <v>908000</v>
          </cell>
        </row>
        <row r="163">
          <cell r="DG163">
            <v>0</v>
          </cell>
        </row>
        <row r="164">
          <cell r="DG164">
            <v>0</v>
          </cell>
        </row>
        <row r="165">
          <cell r="DG165">
            <v>0</v>
          </cell>
        </row>
        <row r="166">
          <cell r="DG166">
            <v>0</v>
          </cell>
        </row>
        <row r="167">
          <cell r="DG167">
            <v>0</v>
          </cell>
        </row>
        <row r="168">
          <cell r="DG168">
            <v>100000</v>
          </cell>
        </row>
        <row r="169">
          <cell r="DG169">
            <v>33000000</v>
          </cell>
        </row>
        <row r="170">
          <cell r="DG170">
            <v>34629770.711297072</v>
          </cell>
        </row>
        <row r="171">
          <cell r="DG171">
            <v>0</v>
          </cell>
        </row>
        <row r="172">
          <cell r="DG172">
            <v>27000000</v>
          </cell>
        </row>
        <row r="173">
          <cell r="DG173">
            <v>0</v>
          </cell>
        </row>
        <row r="174">
          <cell r="DG174">
            <v>33000000</v>
          </cell>
        </row>
        <row r="175">
          <cell r="DG175">
            <v>0</v>
          </cell>
        </row>
        <row r="176">
          <cell r="DG176">
            <v>0</v>
          </cell>
        </row>
        <row r="177">
          <cell r="DG177">
            <v>0</v>
          </cell>
        </row>
        <row r="178">
          <cell r="DG178">
            <v>0</v>
          </cell>
        </row>
        <row r="179">
          <cell r="DG179">
            <v>0</v>
          </cell>
        </row>
        <row r="180">
          <cell r="DG180">
            <v>8000</v>
          </cell>
        </row>
        <row r="181">
          <cell r="DG181">
            <v>0</v>
          </cell>
        </row>
        <row r="182">
          <cell r="DG182">
            <v>0</v>
          </cell>
        </row>
        <row r="183">
          <cell r="DG183">
            <v>0</v>
          </cell>
        </row>
        <row r="184">
          <cell r="DG184">
            <v>11935805</v>
          </cell>
        </row>
        <row r="185">
          <cell r="DG185">
            <v>59007644</v>
          </cell>
        </row>
        <row r="186">
          <cell r="DG186">
            <v>0</v>
          </cell>
        </row>
        <row r="187">
          <cell r="DG187">
            <v>15561578</v>
          </cell>
        </row>
        <row r="188">
          <cell r="DG188">
            <v>17831129</v>
          </cell>
        </row>
        <row r="189">
          <cell r="DG189">
            <v>2397006</v>
          </cell>
        </row>
        <row r="190">
          <cell r="DG190">
            <v>3376354.9</v>
          </cell>
        </row>
        <row r="191">
          <cell r="DG191">
            <v>0</v>
          </cell>
        </row>
        <row r="192">
          <cell r="DG192">
            <v>0</v>
          </cell>
        </row>
        <row r="193">
          <cell r="DG193">
            <v>3091472.4186312086</v>
          </cell>
        </row>
        <row r="194">
          <cell r="DG194">
            <v>0</v>
          </cell>
        </row>
        <row r="195">
          <cell r="DG195">
            <v>6558542.4000000004</v>
          </cell>
        </row>
        <row r="196">
          <cell r="DG196">
            <v>0</v>
          </cell>
        </row>
        <row r="197">
          <cell r="DG197">
            <v>31500</v>
          </cell>
        </row>
        <row r="198">
          <cell r="DG198">
            <v>0</v>
          </cell>
        </row>
        <row r="199">
          <cell r="DG199">
            <v>150730</v>
          </cell>
        </row>
        <row r="200">
          <cell r="DG200">
            <v>0</v>
          </cell>
        </row>
        <row r="201">
          <cell r="DG201">
            <v>67890</v>
          </cell>
        </row>
        <row r="202">
          <cell r="DG202">
            <v>1000</v>
          </cell>
        </row>
        <row r="203">
          <cell r="DG203">
            <v>0</v>
          </cell>
        </row>
        <row r="204">
          <cell r="DG204">
            <v>760000</v>
          </cell>
        </row>
        <row r="205">
          <cell r="DG205">
            <v>3274900</v>
          </cell>
        </row>
        <row r="206">
          <cell r="DG206">
            <v>5709000</v>
          </cell>
        </row>
        <row r="207">
          <cell r="DG207">
            <v>4589000</v>
          </cell>
        </row>
        <row r="208">
          <cell r="DG208">
            <v>1118000</v>
          </cell>
        </row>
        <row r="209">
          <cell r="DG209">
            <v>220000</v>
          </cell>
        </row>
        <row r="210">
          <cell r="DG210">
            <v>0</v>
          </cell>
        </row>
        <row r="211">
          <cell r="DG211">
            <v>0</v>
          </cell>
        </row>
        <row r="212">
          <cell r="DG212">
            <v>15044000</v>
          </cell>
        </row>
        <row r="213">
          <cell r="DG213">
            <v>254000</v>
          </cell>
        </row>
        <row r="214">
          <cell r="DG214">
            <v>1089500</v>
          </cell>
        </row>
        <row r="215">
          <cell r="DG215">
            <v>0</v>
          </cell>
        </row>
        <row r="216">
          <cell r="DG216">
            <v>330000</v>
          </cell>
        </row>
        <row r="217">
          <cell r="DG217">
            <v>3424000</v>
          </cell>
        </row>
        <row r="218">
          <cell r="DG218">
            <v>2890000</v>
          </cell>
        </row>
        <row r="219">
          <cell r="DG219">
            <v>0</v>
          </cell>
        </row>
        <row r="220">
          <cell r="DG220">
            <v>0</v>
          </cell>
        </row>
        <row r="221">
          <cell r="DG221">
            <v>1268000</v>
          </cell>
        </row>
        <row r="222">
          <cell r="DG222">
            <v>534000</v>
          </cell>
        </row>
        <row r="223">
          <cell r="DG223">
            <v>965000</v>
          </cell>
        </row>
        <row r="224">
          <cell r="DG224">
            <v>85000</v>
          </cell>
        </row>
        <row r="225">
          <cell r="DG225">
            <v>0</v>
          </cell>
        </row>
        <row r="226">
          <cell r="DG226">
            <v>0</v>
          </cell>
        </row>
        <row r="227">
          <cell r="DG227">
            <v>10000</v>
          </cell>
        </row>
        <row r="228">
          <cell r="DG228">
            <v>0</v>
          </cell>
        </row>
        <row r="229">
          <cell r="DG229">
            <v>0</v>
          </cell>
        </row>
        <row r="230">
          <cell r="DG230">
            <v>119500</v>
          </cell>
        </row>
        <row r="231">
          <cell r="DG231">
            <v>3946443.7199999997</v>
          </cell>
        </row>
        <row r="232">
          <cell r="DG232">
            <v>0</v>
          </cell>
        </row>
        <row r="233">
          <cell r="DG233">
            <v>1580000</v>
          </cell>
        </row>
        <row r="234">
          <cell r="DG234">
            <v>0</v>
          </cell>
        </row>
        <row r="235">
          <cell r="DG235">
            <v>1682075</v>
          </cell>
        </row>
        <row r="236">
          <cell r="DG236">
            <v>121250</v>
          </cell>
        </row>
        <row r="237">
          <cell r="DG237">
            <v>1243785</v>
          </cell>
        </row>
        <row r="238">
          <cell r="DG238">
            <v>2756202</v>
          </cell>
        </row>
        <row r="239">
          <cell r="DG239">
            <v>2549669</v>
          </cell>
        </row>
        <row r="240">
          <cell r="DG240">
            <v>80000</v>
          </cell>
        </row>
        <row r="241">
          <cell r="DG241">
            <v>122894.24</v>
          </cell>
        </row>
        <row r="242">
          <cell r="DG242">
            <v>2870215</v>
          </cell>
        </row>
        <row r="243">
          <cell r="DG243">
            <v>1889635.56</v>
          </cell>
        </row>
        <row r="244">
          <cell r="DG244">
            <v>13983632.16</v>
          </cell>
        </row>
        <row r="245">
          <cell r="DG245">
            <v>0</v>
          </cell>
        </row>
        <row r="246">
          <cell r="DG246">
            <v>2840538</v>
          </cell>
        </row>
        <row r="247">
          <cell r="DG247">
            <v>2745456.16</v>
          </cell>
        </row>
        <row r="248">
          <cell r="DG248">
            <v>3872411.72</v>
          </cell>
        </row>
        <row r="249">
          <cell r="DG249">
            <v>149560</v>
          </cell>
        </row>
        <row r="250">
          <cell r="DG250">
            <v>739600</v>
          </cell>
        </row>
        <row r="251">
          <cell r="DG251">
            <v>14922650</v>
          </cell>
        </row>
        <row r="252">
          <cell r="DG252">
            <v>4342256</v>
          </cell>
        </row>
        <row r="253">
          <cell r="DG253">
            <v>100000</v>
          </cell>
        </row>
        <row r="254">
          <cell r="DG254">
            <v>0</v>
          </cell>
        </row>
        <row r="255">
          <cell r="DG255">
            <v>0</v>
          </cell>
        </row>
        <row r="256">
          <cell r="DG256">
            <v>250000</v>
          </cell>
        </row>
        <row r="257">
          <cell r="DG257">
            <v>16200</v>
          </cell>
        </row>
        <row r="258">
          <cell r="DG258">
            <v>0</v>
          </cell>
        </row>
        <row r="259">
          <cell r="DG259">
            <v>9200000</v>
          </cell>
        </row>
        <row r="260">
          <cell r="DG260">
            <v>200000</v>
          </cell>
        </row>
        <row r="261">
          <cell r="DG261">
            <v>10010000</v>
          </cell>
        </row>
        <row r="262">
          <cell r="DG262">
            <v>0</v>
          </cell>
        </row>
        <row r="263">
          <cell r="DG263">
            <v>0</v>
          </cell>
        </row>
        <row r="264">
          <cell r="DG264">
            <v>0</v>
          </cell>
        </row>
        <row r="265">
          <cell r="DG265">
            <v>211762</v>
          </cell>
        </row>
        <row r="266">
          <cell r="DG266">
            <v>3708574</v>
          </cell>
        </row>
        <row r="267">
          <cell r="DG267">
            <v>1000000</v>
          </cell>
        </row>
        <row r="268">
          <cell r="DG268">
            <v>100000</v>
          </cell>
        </row>
        <row r="269">
          <cell r="DG269">
            <v>27000</v>
          </cell>
        </row>
        <row r="270">
          <cell r="DG270">
            <v>6000000</v>
          </cell>
        </row>
        <row r="271">
          <cell r="DG271">
            <v>5364226.9399999995</v>
          </cell>
        </row>
        <row r="272">
          <cell r="DG272">
            <v>90000</v>
          </cell>
        </row>
        <row r="273">
          <cell r="DG273">
            <v>0</v>
          </cell>
        </row>
        <row r="274">
          <cell r="DG274">
            <v>0</v>
          </cell>
        </row>
        <row r="275">
          <cell r="DG275">
            <v>45000000</v>
          </cell>
        </row>
        <row r="276">
          <cell r="DG276">
            <v>0</v>
          </cell>
        </row>
        <row r="277">
          <cell r="DG277">
            <v>10675000</v>
          </cell>
        </row>
        <row r="278">
          <cell r="DG278">
            <v>0</v>
          </cell>
        </row>
        <row r="279">
          <cell r="DG279">
            <v>26000</v>
          </cell>
        </row>
        <row r="280">
          <cell r="DG280">
            <v>0</v>
          </cell>
        </row>
        <row r="281">
          <cell r="DG281">
            <v>0</v>
          </cell>
        </row>
        <row r="282">
          <cell r="DG282">
            <v>0</v>
          </cell>
        </row>
        <row r="283">
          <cell r="DG283">
            <v>0</v>
          </cell>
        </row>
        <row r="284">
          <cell r="DG284">
            <v>4723020</v>
          </cell>
        </row>
        <row r="285">
          <cell r="DG285">
            <v>850492</v>
          </cell>
        </row>
        <row r="286">
          <cell r="DG286">
            <v>67100</v>
          </cell>
        </row>
        <row r="287">
          <cell r="DG287">
            <v>0</v>
          </cell>
        </row>
        <row r="288">
          <cell r="DG288">
            <v>0</v>
          </cell>
        </row>
        <row r="289">
          <cell r="DG289">
            <v>2000</v>
          </cell>
        </row>
        <row r="290">
          <cell r="DG290">
            <v>0</v>
          </cell>
        </row>
        <row r="291">
          <cell r="DG291">
            <v>0</v>
          </cell>
        </row>
        <row r="292">
          <cell r="DG292">
            <v>202967233.69279999</v>
          </cell>
        </row>
        <row r="293">
          <cell r="DG293">
            <v>10384044.84939759</v>
          </cell>
        </row>
        <row r="294">
          <cell r="DG294">
            <v>97639.589100000012</v>
          </cell>
        </row>
        <row r="295">
          <cell r="DG295">
            <v>784186.56300000008</v>
          </cell>
        </row>
        <row r="296">
          <cell r="DG296">
            <v>251457.47019999998</v>
          </cell>
        </row>
        <row r="297">
          <cell r="DG297">
            <v>7823910</v>
          </cell>
        </row>
        <row r="298">
          <cell r="DG298">
            <v>5307959.7735000001</v>
          </cell>
        </row>
        <row r="299">
          <cell r="DG299">
            <v>6003000</v>
          </cell>
        </row>
        <row r="300">
          <cell r="DG300">
            <v>4591548.148</v>
          </cell>
        </row>
        <row r="301">
          <cell r="DG301">
            <v>0</v>
          </cell>
        </row>
        <row r="302">
          <cell r="DG302">
            <v>350000</v>
          </cell>
        </row>
        <row r="303">
          <cell r="DG303">
            <v>2000000</v>
          </cell>
        </row>
        <row r="304">
          <cell r="DG304">
            <v>0</v>
          </cell>
        </row>
        <row r="305">
          <cell r="DG305">
            <v>0</v>
          </cell>
        </row>
        <row r="306">
          <cell r="DG306">
            <v>5400000</v>
          </cell>
        </row>
        <row r="307">
          <cell r="DG307">
            <v>0</v>
          </cell>
        </row>
        <row r="308">
          <cell r="DG308">
            <v>7920000</v>
          </cell>
        </row>
        <row r="309">
          <cell r="DG309">
            <v>0</v>
          </cell>
        </row>
        <row r="310">
          <cell r="DG310">
            <v>1465943.7634000003</v>
          </cell>
        </row>
        <row r="311">
          <cell r="DG311">
            <v>0</v>
          </cell>
        </row>
        <row r="312">
          <cell r="DG312">
            <v>9857856.4650000017</v>
          </cell>
        </row>
        <row r="313">
          <cell r="DG313">
            <v>0</v>
          </cell>
        </row>
        <row r="314">
          <cell r="DG314">
            <v>500250</v>
          </cell>
        </row>
        <row r="315">
          <cell r="DG315">
            <v>0</v>
          </cell>
        </row>
        <row r="316">
          <cell r="DG316">
            <v>0</v>
          </cell>
        </row>
        <row r="317">
          <cell r="DG317">
            <v>40751018.06420482</v>
          </cell>
        </row>
        <row r="318">
          <cell r="DG318">
            <v>956875.17100126494</v>
          </cell>
        </row>
        <row r="319">
          <cell r="DG319">
            <v>0</v>
          </cell>
        </row>
        <row r="320">
          <cell r="DG320">
            <v>0</v>
          </cell>
        </row>
        <row r="321">
          <cell r="DG321">
            <v>1222989.1792469879</v>
          </cell>
        </row>
        <row r="322">
          <cell r="DG322">
            <v>611494.58962349396</v>
          </cell>
        </row>
        <row r="323">
          <cell r="DG323">
            <v>0</v>
          </cell>
        </row>
        <row r="324">
          <cell r="DG324">
            <v>0</v>
          </cell>
        </row>
        <row r="325">
          <cell r="DG325">
            <v>13411727.464168675</v>
          </cell>
        </row>
        <row r="326">
          <cell r="DG326">
            <v>2079081.6047198796</v>
          </cell>
        </row>
        <row r="327">
          <cell r="DG327">
            <v>0</v>
          </cell>
        </row>
        <row r="328">
          <cell r="DG328">
            <v>0</v>
          </cell>
        </row>
        <row r="329">
          <cell r="DG329">
            <v>0</v>
          </cell>
        </row>
        <row r="330">
          <cell r="DG330">
            <v>0</v>
          </cell>
        </row>
        <row r="331">
          <cell r="DG331">
            <v>0</v>
          </cell>
        </row>
        <row r="332">
          <cell r="DG332">
            <v>0</v>
          </cell>
        </row>
        <row r="333">
          <cell r="DG333">
            <v>0</v>
          </cell>
        </row>
        <row r="334">
          <cell r="DG334">
            <v>0</v>
          </cell>
        </row>
        <row r="335">
          <cell r="DG335">
            <v>0</v>
          </cell>
        </row>
        <row r="336">
          <cell r="DG336">
            <v>0</v>
          </cell>
        </row>
        <row r="337">
          <cell r="DG337">
            <v>0</v>
          </cell>
        </row>
        <row r="338">
          <cell r="DG338">
            <v>0</v>
          </cell>
        </row>
        <row r="339">
          <cell r="DG339">
            <v>0</v>
          </cell>
        </row>
        <row r="340">
          <cell r="DG340">
            <v>0</v>
          </cell>
        </row>
        <row r="341">
          <cell r="DG341">
            <v>0</v>
          </cell>
        </row>
        <row r="342">
          <cell r="DG342">
            <v>0</v>
          </cell>
        </row>
        <row r="343">
          <cell r="DG343">
            <v>0</v>
          </cell>
        </row>
        <row r="344">
          <cell r="DG344">
            <v>0</v>
          </cell>
        </row>
        <row r="345">
          <cell r="DG345">
            <v>0</v>
          </cell>
        </row>
        <row r="346">
          <cell r="DG346">
            <v>0</v>
          </cell>
        </row>
        <row r="347">
          <cell r="DG347">
            <v>0</v>
          </cell>
        </row>
        <row r="348">
          <cell r="DG348">
            <v>0</v>
          </cell>
        </row>
        <row r="349">
          <cell r="DG349">
            <v>0</v>
          </cell>
        </row>
        <row r="350">
          <cell r="DG350">
            <v>1300000</v>
          </cell>
        </row>
        <row r="351">
          <cell r="DG351">
            <v>175000</v>
          </cell>
        </row>
        <row r="352">
          <cell r="DG352">
            <v>700000</v>
          </cell>
        </row>
        <row r="353">
          <cell r="DG353">
            <v>300000</v>
          </cell>
        </row>
        <row r="354">
          <cell r="DG354">
            <v>75000</v>
          </cell>
        </row>
        <row r="355">
          <cell r="DG355">
            <v>300000</v>
          </cell>
        </row>
        <row r="356">
          <cell r="DG356">
            <v>240000</v>
          </cell>
        </row>
        <row r="357">
          <cell r="DG357">
            <v>0</v>
          </cell>
        </row>
        <row r="358">
          <cell r="DG358">
            <v>10000</v>
          </cell>
        </row>
        <row r="359">
          <cell r="DG359">
            <v>50000</v>
          </cell>
        </row>
        <row r="360">
          <cell r="DG360">
            <v>50000</v>
          </cell>
        </row>
        <row r="361">
          <cell r="DG361">
            <v>50000</v>
          </cell>
        </row>
        <row r="362">
          <cell r="DG362">
            <v>64640</v>
          </cell>
        </row>
        <row r="363">
          <cell r="DG363">
            <v>0</v>
          </cell>
        </row>
        <row r="364">
          <cell r="DG364">
            <v>0</v>
          </cell>
        </row>
        <row r="365">
          <cell r="DG365">
            <v>0</v>
          </cell>
        </row>
        <row r="366">
          <cell r="DG366">
            <v>0</v>
          </cell>
        </row>
        <row r="367">
          <cell r="DG367">
            <v>0</v>
          </cell>
        </row>
        <row r="368">
          <cell r="DG368">
            <v>0</v>
          </cell>
        </row>
        <row r="369">
          <cell r="DG369">
            <v>0</v>
          </cell>
        </row>
        <row r="370">
          <cell r="DG370">
            <v>0</v>
          </cell>
        </row>
        <row r="371">
          <cell r="DG371">
            <v>0</v>
          </cell>
        </row>
        <row r="372">
          <cell r="DG372">
            <v>500000</v>
          </cell>
        </row>
        <row r="373">
          <cell r="DG373">
            <v>150000</v>
          </cell>
        </row>
        <row r="374">
          <cell r="DG374">
            <v>0</v>
          </cell>
        </row>
        <row r="375">
          <cell r="DG375">
            <v>0</v>
          </cell>
        </row>
        <row r="376">
          <cell r="DG376">
            <v>0</v>
          </cell>
        </row>
        <row r="377">
          <cell r="DG377">
            <v>0</v>
          </cell>
        </row>
        <row r="378">
          <cell r="DG378">
            <v>0</v>
          </cell>
        </row>
        <row r="379">
          <cell r="DG379">
            <v>0</v>
          </cell>
        </row>
        <row r="380">
          <cell r="DG380">
            <v>0</v>
          </cell>
        </row>
        <row r="381">
          <cell r="DG381">
            <v>0</v>
          </cell>
        </row>
        <row r="382">
          <cell r="DG382">
            <v>0</v>
          </cell>
        </row>
        <row r="383">
          <cell r="DG383">
            <v>0</v>
          </cell>
        </row>
        <row r="384">
          <cell r="DG384">
            <v>0</v>
          </cell>
        </row>
        <row r="385">
          <cell r="DG385">
            <v>0</v>
          </cell>
        </row>
        <row r="386">
          <cell r="DG386">
            <v>0</v>
          </cell>
        </row>
        <row r="387">
          <cell r="DG387">
            <v>0</v>
          </cell>
        </row>
        <row r="388">
          <cell r="DG388">
            <v>2501080.7742329668</v>
          </cell>
        </row>
        <row r="389">
          <cell r="DG389">
            <v>0</v>
          </cell>
        </row>
        <row r="390">
          <cell r="DG390">
            <v>0</v>
          </cell>
        </row>
        <row r="391">
          <cell r="DG391">
            <v>330000</v>
          </cell>
        </row>
        <row r="392">
          <cell r="DG392">
            <v>0</v>
          </cell>
        </row>
        <row r="393">
          <cell r="DG393">
            <v>250000</v>
          </cell>
        </row>
        <row r="394">
          <cell r="DG394">
            <v>2567000</v>
          </cell>
        </row>
        <row r="395">
          <cell r="DG395">
            <v>981144</v>
          </cell>
        </row>
        <row r="396">
          <cell r="DG396">
            <v>1080000</v>
          </cell>
        </row>
        <row r="397">
          <cell r="DG397">
            <v>0</v>
          </cell>
        </row>
        <row r="398">
          <cell r="DG398">
            <v>0</v>
          </cell>
        </row>
        <row r="399">
          <cell r="DG399">
            <v>0</v>
          </cell>
        </row>
        <row r="400">
          <cell r="DG400">
            <v>0</v>
          </cell>
        </row>
        <row r="401">
          <cell r="DG401">
            <v>509768</v>
          </cell>
        </row>
        <row r="402">
          <cell r="DG402">
            <v>0</v>
          </cell>
        </row>
        <row r="403">
          <cell r="DG403">
            <v>40000</v>
          </cell>
        </row>
        <row r="404">
          <cell r="DG404">
            <v>0</v>
          </cell>
        </row>
        <row r="405">
          <cell r="DG405">
            <v>0</v>
          </cell>
        </row>
        <row r="406">
          <cell r="DG406">
            <v>0</v>
          </cell>
        </row>
        <row r="407">
          <cell r="DG407">
            <v>0</v>
          </cell>
        </row>
        <row r="408">
          <cell r="DG408">
            <v>3217250.3044560114</v>
          </cell>
        </row>
        <row r="409">
          <cell r="DG409">
            <v>0</v>
          </cell>
        </row>
        <row r="410">
          <cell r="DG410">
            <v>0</v>
          </cell>
        </row>
        <row r="411">
          <cell r="DG411">
            <v>0</v>
          </cell>
        </row>
        <row r="412">
          <cell r="DG412">
            <v>2845041.5204988075</v>
          </cell>
        </row>
        <row r="413">
          <cell r="DG413">
            <v>0</v>
          </cell>
        </row>
        <row r="414">
          <cell r="DG414">
            <v>0</v>
          </cell>
        </row>
        <row r="415">
          <cell r="DG415">
            <v>0</v>
          </cell>
        </row>
        <row r="416">
          <cell r="DG416">
            <v>0</v>
          </cell>
        </row>
        <row r="417">
          <cell r="DG417">
            <v>617558370</v>
          </cell>
        </row>
        <row r="418">
          <cell r="DG418">
            <v>0</v>
          </cell>
        </row>
        <row r="419">
          <cell r="DG419">
            <v>0</v>
          </cell>
        </row>
        <row r="420">
          <cell r="DG420">
            <v>56626860</v>
          </cell>
        </row>
        <row r="421">
          <cell r="DG421">
            <v>0</v>
          </cell>
        </row>
        <row r="422">
          <cell r="DG422">
            <v>0</v>
          </cell>
        </row>
        <row r="423">
          <cell r="DG423">
            <v>0</v>
          </cell>
        </row>
        <row r="424">
          <cell r="DG424">
            <v>0</v>
          </cell>
        </row>
        <row r="425">
          <cell r="DG425">
            <v>0</v>
          </cell>
        </row>
        <row r="426">
          <cell r="DG426">
            <v>13342349.841</v>
          </cell>
        </row>
        <row r="427">
          <cell r="DG427">
            <v>10132810.399999999</v>
          </cell>
        </row>
        <row r="428">
          <cell r="DG428">
            <v>0</v>
          </cell>
        </row>
        <row r="429">
          <cell r="DG429">
            <v>0</v>
          </cell>
        </row>
        <row r="430">
          <cell r="DG430">
            <v>1311392.2570400003</v>
          </cell>
        </row>
        <row r="431">
          <cell r="DG431">
            <v>0</v>
          </cell>
        </row>
        <row r="432">
          <cell r="DG432">
            <v>0</v>
          </cell>
        </row>
        <row r="433">
          <cell r="DG433">
            <v>10000000</v>
          </cell>
        </row>
        <row r="434">
          <cell r="DG434">
            <v>40000000</v>
          </cell>
        </row>
        <row r="435">
          <cell r="DG435">
            <v>0</v>
          </cell>
        </row>
        <row r="436">
          <cell r="DG436">
            <v>0</v>
          </cell>
        </row>
        <row r="437">
          <cell r="DG437">
            <v>0</v>
          </cell>
        </row>
        <row r="438">
          <cell r="DG438">
            <v>0</v>
          </cell>
        </row>
        <row r="439">
          <cell r="DG439">
            <v>0</v>
          </cell>
        </row>
        <row r="440">
          <cell r="DG440">
            <v>251036930.60436827</v>
          </cell>
        </row>
        <row r="441">
          <cell r="DG441">
            <v>2142273855.9451127</v>
          </cell>
        </row>
        <row r="442">
          <cell r="DG442">
            <v>3134856086.2384586</v>
          </cell>
        </row>
        <row r="443">
          <cell r="DG443">
            <v>992582230.29334593</v>
          </cell>
        </row>
        <row r="444">
          <cell r="DG444">
            <v>1243619160.8977141</v>
          </cell>
        </row>
        <row r="446">
          <cell r="DG446">
            <v>0</v>
          </cell>
        </row>
        <row r="447">
          <cell r="DG447">
            <v>0</v>
          </cell>
        </row>
        <row r="479">
          <cell r="DG479">
            <v>674185230</v>
          </cell>
        </row>
        <row r="483">
          <cell r="DG483">
            <v>9882292159.5069942</v>
          </cell>
        </row>
        <row r="485">
          <cell r="DG485">
            <v>9866325604.8669949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">
          <cell r="A1" t="str">
            <v>Cheie</v>
          </cell>
        </row>
      </sheetData>
      <sheetData sheetId="91">
        <row r="1">
          <cell r="A1" t="str">
            <v>Rand CPP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C HR 2021"/>
      <sheetName val="An1 2021"/>
      <sheetName val="An2 2021"/>
      <sheetName val="An3 2020"/>
      <sheetName val="Anexa4 2021"/>
      <sheetName val="Dotari"/>
      <sheetName val="An5 2020"/>
      <sheetName val="An5 2020 calc"/>
      <sheetName val="anexa 4 2020"/>
      <sheetName val="CPP bugetat"/>
      <sheetName val="Propuneri"/>
      <sheetName val="Detalii BVC SAP"/>
      <sheetName val="Fz-vz cumulat 2021-2023"/>
      <sheetName val="Fz-vz lunar"/>
      <sheetName val="Notes"/>
      <sheetName val="Apa uzin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.7 mii RON"/>
      <sheetName val="Dob credite"/>
      <sheetName val="Credite de Investitii"/>
      <sheetName val="Linii de Credit"/>
      <sheetName val="Diferente de curs"/>
      <sheetName val="Rambursari credite 2016"/>
      <sheetName val="Sheet3"/>
    </sheetNames>
    <sheetDataSet>
      <sheetData sheetId="0"/>
      <sheetData sheetId="1">
        <row r="4">
          <cell r="B4" t="str">
            <v>Curs Rulaje</v>
          </cell>
        </row>
        <row r="13">
          <cell r="M13" t="str">
            <v>Anul</v>
          </cell>
        </row>
        <row r="15">
          <cell r="M15">
            <v>2014</v>
          </cell>
        </row>
        <row r="16">
          <cell r="M16">
            <v>2015</v>
          </cell>
        </row>
        <row r="17">
          <cell r="M17">
            <v>2015</v>
          </cell>
        </row>
        <row r="18">
          <cell r="M18">
            <v>2015</v>
          </cell>
        </row>
        <row r="19">
          <cell r="M19">
            <v>2015</v>
          </cell>
        </row>
        <row r="20">
          <cell r="M20">
            <v>2016</v>
          </cell>
        </row>
        <row r="21">
          <cell r="M21">
            <v>2016</v>
          </cell>
        </row>
        <row r="22">
          <cell r="M22">
            <v>2016</v>
          </cell>
        </row>
        <row r="23">
          <cell r="M23">
            <v>2016</v>
          </cell>
        </row>
        <row r="24">
          <cell r="M24">
            <v>2016</v>
          </cell>
        </row>
        <row r="25">
          <cell r="M25">
            <v>2017</v>
          </cell>
        </row>
        <row r="26">
          <cell r="M26">
            <v>2017</v>
          </cell>
        </row>
        <row r="27">
          <cell r="M27">
            <v>2017</v>
          </cell>
        </row>
        <row r="28">
          <cell r="M28">
            <v>2017</v>
          </cell>
        </row>
        <row r="29">
          <cell r="M29">
            <v>2018</v>
          </cell>
        </row>
        <row r="30">
          <cell r="M30">
            <v>2018</v>
          </cell>
        </row>
        <row r="31">
          <cell r="M31">
            <v>2018</v>
          </cell>
        </row>
        <row r="32">
          <cell r="M32">
            <v>2018</v>
          </cell>
        </row>
        <row r="39">
          <cell r="M39">
            <v>2015</v>
          </cell>
        </row>
        <row r="47">
          <cell r="M47">
            <v>2015</v>
          </cell>
        </row>
        <row r="48">
          <cell r="M48">
            <v>2015</v>
          </cell>
        </row>
        <row r="49">
          <cell r="M49">
            <v>2015</v>
          </cell>
        </row>
        <row r="50">
          <cell r="M50">
            <v>2015</v>
          </cell>
        </row>
        <row r="51">
          <cell r="M51">
            <v>2016</v>
          </cell>
        </row>
        <row r="52">
          <cell r="M52">
            <v>2016</v>
          </cell>
        </row>
        <row r="53">
          <cell r="M53">
            <v>2016</v>
          </cell>
        </row>
        <row r="54">
          <cell r="M54">
            <v>2016</v>
          </cell>
        </row>
        <row r="55">
          <cell r="M55">
            <v>2017</v>
          </cell>
        </row>
        <row r="56">
          <cell r="M56">
            <v>2017</v>
          </cell>
        </row>
        <row r="57">
          <cell r="M57">
            <v>2017</v>
          </cell>
        </row>
        <row r="58">
          <cell r="M58">
            <v>2017</v>
          </cell>
        </row>
        <row r="64">
          <cell r="M64">
            <v>2015</v>
          </cell>
        </row>
        <row r="65">
          <cell r="M65">
            <v>2015</v>
          </cell>
        </row>
        <row r="66">
          <cell r="M66">
            <v>2015</v>
          </cell>
        </row>
        <row r="67">
          <cell r="M67">
            <v>2015</v>
          </cell>
        </row>
        <row r="68">
          <cell r="M68">
            <v>2016</v>
          </cell>
        </row>
        <row r="69">
          <cell r="M69">
            <v>2016</v>
          </cell>
        </row>
        <row r="70">
          <cell r="M70">
            <v>2016</v>
          </cell>
        </row>
        <row r="71">
          <cell r="M71">
            <v>2016</v>
          </cell>
        </row>
        <row r="72">
          <cell r="M72">
            <v>2017</v>
          </cell>
        </row>
        <row r="73">
          <cell r="M73">
            <v>2017</v>
          </cell>
        </row>
        <row r="74">
          <cell r="M74">
            <v>2017</v>
          </cell>
        </row>
        <row r="75">
          <cell r="M75">
            <v>2017</v>
          </cell>
        </row>
        <row r="76">
          <cell r="M76">
            <v>2018</v>
          </cell>
        </row>
        <row r="77">
          <cell r="M77">
            <v>2018</v>
          </cell>
        </row>
        <row r="78">
          <cell r="M78">
            <v>2018</v>
          </cell>
        </row>
        <row r="79">
          <cell r="M79">
            <v>2018</v>
          </cell>
        </row>
        <row r="85">
          <cell r="M85">
            <v>2015</v>
          </cell>
        </row>
        <row r="86">
          <cell r="M86">
            <v>2015</v>
          </cell>
        </row>
        <row r="87">
          <cell r="M87">
            <v>2015</v>
          </cell>
        </row>
        <row r="88">
          <cell r="M88">
            <v>2015</v>
          </cell>
        </row>
        <row r="89">
          <cell r="M89">
            <v>2016</v>
          </cell>
        </row>
        <row r="90">
          <cell r="M90">
            <v>2016</v>
          </cell>
        </row>
        <row r="91">
          <cell r="M91">
            <v>2016</v>
          </cell>
        </row>
        <row r="97">
          <cell r="M97">
            <v>2015</v>
          </cell>
        </row>
        <row r="98">
          <cell r="M98">
            <v>2015</v>
          </cell>
        </row>
        <row r="99">
          <cell r="M99">
            <v>2016</v>
          </cell>
        </row>
        <row r="100">
          <cell r="M100">
            <v>2016</v>
          </cell>
        </row>
        <row r="101">
          <cell r="M101">
            <v>2017</v>
          </cell>
        </row>
        <row r="102">
          <cell r="M102">
            <v>2017</v>
          </cell>
        </row>
        <row r="103">
          <cell r="M103">
            <v>2018</v>
          </cell>
        </row>
        <row r="104">
          <cell r="M104">
            <v>2018</v>
          </cell>
        </row>
        <row r="105">
          <cell r="M105">
            <v>2019</v>
          </cell>
        </row>
        <row r="106">
          <cell r="M106">
            <v>2019</v>
          </cell>
        </row>
        <row r="112">
          <cell r="M112">
            <v>2015</v>
          </cell>
        </row>
        <row r="113">
          <cell r="M113">
            <v>2015</v>
          </cell>
        </row>
        <row r="119">
          <cell r="M119">
            <v>2016</v>
          </cell>
        </row>
        <row r="120">
          <cell r="M120">
            <v>2016</v>
          </cell>
        </row>
        <row r="121">
          <cell r="M121">
            <v>2016</v>
          </cell>
        </row>
        <row r="122">
          <cell r="M122">
            <v>2016</v>
          </cell>
        </row>
        <row r="123">
          <cell r="M123">
            <v>2017</v>
          </cell>
        </row>
        <row r="124">
          <cell r="M124">
            <v>2017</v>
          </cell>
        </row>
        <row r="125">
          <cell r="M125">
            <v>2017</v>
          </cell>
        </row>
        <row r="126">
          <cell r="M126">
            <v>2017</v>
          </cell>
        </row>
        <row r="127">
          <cell r="M127">
            <v>2018</v>
          </cell>
        </row>
        <row r="128">
          <cell r="M128">
            <v>2018</v>
          </cell>
        </row>
        <row r="129">
          <cell r="M129">
            <v>2018</v>
          </cell>
        </row>
        <row r="130">
          <cell r="M130">
            <v>2018</v>
          </cell>
        </row>
        <row r="131">
          <cell r="M131">
            <v>2019</v>
          </cell>
        </row>
        <row r="132">
          <cell r="M132">
            <v>2019</v>
          </cell>
        </row>
        <row r="133">
          <cell r="M133">
            <v>2019</v>
          </cell>
        </row>
        <row r="134">
          <cell r="M134">
            <v>2019</v>
          </cell>
        </row>
        <row r="135">
          <cell r="M135">
            <v>2020</v>
          </cell>
        </row>
        <row r="136">
          <cell r="M136">
            <v>2020</v>
          </cell>
        </row>
        <row r="137">
          <cell r="M137">
            <v>2020</v>
          </cell>
        </row>
        <row r="138">
          <cell r="M138">
            <v>2020</v>
          </cell>
        </row>
        <row r="139">
          <cell r="M139">
            <v>2021</v>
          </cell>
        </row>
      </sheetData>
      <sheetData sheetId="2">
        <row r="6">
          <cell r="A6">
            <v>1</v>
          </cell>
        </row>
      </sheetData>
      <sheetData sheetId="3" refreshError="1"/>
      <sheetData sheetId="4">
        <row r="5">
          <cell r="A5">
            <v>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.7 mii RON"/>
      <sheetName val="Dob credite"/>
      <sheetName val="Credite de Investitii"/>
      <sheetName val="Linii de Credit"/>
      <sheetName val="Diferente de curs"/>
      <sheetName val="Rambursari credite 2016"/>
      <sheetName val="Sheet3"/>
    </sheetNames>
    <sheetDataSet>
      <sheetData sheetId="0"/>
      <sheetData sheetId="1">
        <row r="4">
          <cell r="B4" t="str">
            <v>Curs Rulaje</v>
          </cell>
          <cell r="C4" t="str">
            <v>EUR</v>
          </cell>
          <cell r="D4" t="str">
            <v>USD</v>
          </cell>
        </row>
        <row r="5">
          <cell r="B5">
            <v>2015</v>
          </cell>
          <cell r="C5">
            <v>4.5</v>
          </cell>
          <cell r="D5">
            <v>3.8</v>
          </cell>
        </row>
        <row r="6">
          <cell r="B6">
            <v>2016</v>
          </cell>
          <cell r="C6">
            <v>4.4400000000000004</v>
          </cell>
        </row>
        <row r="7">
          <cell r="B7">
            <v>2017</v>
          </cell>
          <cell r="C7">
            <v>4.42</v>
          </cell>
        </row>
        <row r="8">
          <cell r="B8">
            <v>2018</v>
          </cell>
          <cell r="C8">
            <v>4.4000000000000004</v>
          </cell>
        </row>
        <row r="9">
          <cell r="B9">
            <v>2019</v>
          </cell>
        </row>
        <row r="11">
          <cell r="B11" t="str">
            <v>ING Bank 2009</v>
          </cell>
        </row>
        <row r="13">
          <cell r="B13" t="str">
            <v xml:space="preserve">Dobanda </v>
          </cell>
        </row>
        <row r="16">
          <cell r="B16" t="str">
            <v>ING Bank 2009</v>
          </cell>
        </row>
        <row r="17">
          <cell r="B17" t="str">
            <v>ING Bank 2009</v>
          </cell>
        </row>
        <row r="18">
          <cell r="B18" t="str">
            <v>ING Bank 2009</v>
          </cell>
        </row>
        <row r="19">
          <cell r="B19" t="str">
            <v>ING Bank 2009</v>
          </cell>
        </row>
        <row r="20">
          <cell r="B20" t="str">
            <v>ING Bank 2009</v>
          </cell>
        </row>
        <row r="21">
          <cell r="B21" t="str">
            <v>ING Bank 2009</v>
          </cell>
        </row>
        <row r="22">
          <cell r="B22" t="str">
            <v>ING Bank 2009</v>
          </cell>
        </row>
        <row r="23">
          <cell r="B23" t="str">
            <v>ING Bank 2009</v>
          </cell>
        </row>
        <row r="24">
          <cell r="B24" t="str">
            <v>ING Bank 2009</v>
          </cell>
        </row>
        <row r="25">
          <cell r="B25" t="str">
            <v>ING Bank 2009</v>
          </cell>
        </row>
        <row r="26">
          <cell r="B26" t="str">
            <v>ING Bank 2009</v>
          </cell>
        </row>
        <row r="27">
          <cell r="B27" t="str">
            <v>ING Bank 2009</v>
          </cell>
        </row>
        <row r="28">
          <cell r="B28" t="str">
            <v>ING Bank 2009</v>
          </cell>
        </row>
        <row r="29">
          <cell r="B29" t="str">
            <v>ING Bank 2009</v>
          </cell>
        </row>
        <row r="30">
          <cell r="B30" t="str">
            <v>ING Bank 2009</v>
          </cell>
        </row>
        <row r="31">
          <cell r="B31" t="str">
            <v>ING Bank 2009</v>
          </cell>
        </row>
        <row r="32">
          <cell r="B32" t="str">
            <v>ING Bank 2009</v>
          </cell>
        </row>
        <row r="35">
          <cell r="B35" t="str">
            <v>Bancpost 2010</v>
          </cell>
        </row>
        <row r="37">
          <cell r="B37" t="str">
            <v xml:space="preserve">Dobanda </v>
          </cell>
        </row>
        <row r="39">
          <cell r="B39" t="str">
            <v>Bancpost 2010</v>
          </cell>
        </row>
        <row r="44">
          <cell r="B44" t="str">
            <v>BCR 2010</v>
          </cell>
        </row>
        <row r="46">
          <cell r="B46" t="str">
            <v>Data scadenta</v>
          </cell>
        </row>
        <row r="47">
          <cell r="B47" t="str">
            <v>BCR 2010</v>
          </cell>
        </row>
        <row r="48">
          <cell r="B48" t="str">
            <v>BCR 2010</v>
          </cell>
        </row>
        <row r="49">
          <cell r="B49" t="str">
            <v>BCR 2010</v>
          </cell>
        </row>
        <row r="50">
          <cell r="B50" t="str">
            <v>BCR 2010</v>
          </cell>
        </row>
        <row r="51">
          <cell r="B51" t="str">
            <v>BCR 2010</v>
          </cell>
        </row>
        <row r="52">
          <cell r="B52" t="str">
            <v>BCR 2010</v>
          </cell>
        </row>
        <row r="53">
          <cell r="B53" t="str">
            <v>BCR 2010</v>
          </cell>
        </row>
        <row r="54">
          <cell r="B54" t="str">
            <v>BCR 2010</v>
          </cell>
        </row>
        <row r="55">
          <cell r="B55" t="str">
            <v>BCR 2010</v>
          </cell>
        </row>
        <row r="56">
          <cell r="B56" t="str">
            <v>BCR 2010</v>
          </cell>
        </row>
        <row r="57">
          <cell r="B57" t="str">
            <v>BCR 2010</v>
          </cell>
        </row>
        <row r="58">
          <cell r="B58" t="str">
            <v>BCR 2010</v>
          </cell>
        </row>
        <row r="61">
          <cell r="B61" t="str">
            <v>ING Bank 2011</v>
          </cell>
        </row>
        <row r="64">
          <cell r="B64" t="str">
            <v>ING Bank 2011</v>
          </cell>
        </row>
        <row r="65">
          <cell r="B65" t="str">
            <v>ING Bank 2011</v>
          </cell>
        </row>
        <row r="66">
          <cell r="B66" t="str">
            <v>ING Bank 2011</v>
          </cell>
        </row>
        <row r="67">
          <cell r="B67" t="str">
            <v>ING Bank 2011</v>
          </cell>
        </row>
        <row r="68">
          <cell r="B68" t="str">
            <v>ING Bank 2011</v>
          </cell>
        </row>
        <row r="69">
          <cell r="B69" t="str">
            <v>ING Bank 2011</v>
          </cell>
        </row>
        <row r="70">
          <cell r="B70" t="str">
            <v>ING Bank 2011</v>
          </cell>
        </row>
        <row r="71">
          <cell r="B71" t="str">
            <v>ING Bank 2011</v>
          </cell>
        </row>
        <row r="72">
          <cell r="B72" t="str">
            <v>ING Bank 2011</v>
          </cell>
        </row>
        <row r="73">
          <cell r="B73" t="str">
            <v>ING Bank 2011</v>
          </cell>
        </row>
        <row r="74">
          <cell r="B74" t="str">
            <v>ING Bank 2011</v>
          </cell>
        </row>
        <row r="75">
          <cell r="B75" t="str">
            <v>ING Bank 2011</v>
          </cell>
        </row>
        <row r="76">
          <cell r="B76" t="str">
            <v>ING Bank 2011</v>
          </cell>
        </row>
        <row r="77">
          <cell r="B77" t="str">
            <v>ING Bank 2011</v>
          </cell>
        </row>
        <row r="78">
          <cell r="B78" t="str">
            <v>ING Bank 2011</v>
          </cell>
        </row>
        <row r="79">
          <cell r="B79" t="str">
            <v>ING Bank 2011</v>
          </cell>
        </row>
        <row r="82">
          <cell r="B82" t="str">
            <v>BRD 2011</v>
          </cell>
        </row>
        <row r="85">
          <cell r="B85" t="str">
            <v>BRD 2011</v>
          </cell>
        </row>
        <row r="86">
          <cell r="B86" t="str">
            <v>BRD 2011</v>
          </cell>
        </row>
        <row r="87">
          <cell r="B87" t="str">
            <v>BRD 2011</v>
          </cell>
        </row>
        <row r="88">
          <cell r="B88" t="str">
            <v>BRD 2011</v>
          </cell>
        </row>
        <row r="89">
          <cell r="B89" t="str">
            <v>BRD 2011</v>
          </cell>
        </row>
        <row r="90">
          <cell r="B90" t="str">
            <v>BRD 2011</v>
          </cell>
        </row>
        <row r="91">
          <cell r="B91" t="str">
            <v>BRD 2011</v>
          </cell>
        </row>
        <row r="94">
          <cell r="B94" t="str">
            <v>BIRD 7272-RO</v>
          </cell>
        </row>
        <row r="97">
          <cell r="B97" t="str">
            <v>BIRD 7272-RO</v>
          </cell>
        </row>
        <row r="98">
          <cell r="B98" t="str">
            <v>BIRD 7272-RO</v>
          </cell>
        </row>
        <row r="99">
          <cell r="B99" t="str">
            <v>BIRD 7272-RO</v>
          </cell>
        </row>
        <row r="100">
          <cell r="B100" t="str">
            <v>BIRD 7272-RO</v>
          </cell>
        </row>
        <row r="101">
          <cell r="B101" t="str">
            <v>BIRD 7272-RO</v>
          </cell>
        </row>
        <row r="102">
          <cell r="B102" t="str">
            <v>BIRD 7272-RO</v>
          </cell>
        </row>
        <row r="103">
          <cell r="B103" t="str">
            <v>BIRD 7272-RO</v>
          </cell>
        </row>
        <row r="104">
          <cell r="B104" t="str">
            <v>BIRD 7272-RO</v>
          </cell>
        </row>
        <row r="105">
          <cell r="B105" t="str">
            <v>BIRD 7272-RO</v>
          </cell>
        </row>
        <row r="106">
          <cell r="B106" t="str">
            <v>BIRD 7272-RO</v>
          </cell>
        </row>
        <row r="109">
          <cell r="B109" t="str">
            <v>BIRD 3936F</v>
          </cell>
        </row>
        <row r="112">
          <cell r="B112" t="str">
            <v>BIRD 3936-F</v>
          </cell>
        </row>
        <row r="113">
          <cell r="B113" t="str">
            <v>BIRD 3936-F</v>
          </cell>
        </row>
        <row r="116">
          <cell r="B116" t="str">
            <v>BRD- ING Bank 2015</v>
          </cell>
        </row>
        <row r="119">
          <cell r="B119" t="str">
            <v>BRD-ING</v>
          </cell>
        </row>
        <row r="120">
          <cell r="B120" t="str">
            <v>BRD-ING</v>
          </cell>
        </row>
        <row r="121">
          <cell r="B121" t="str">
            <v>BRD-ING</v>
          </cell>
        </row>
        <row r="122">
          <cell r="B122" t="str">
            <v>BRD-ING</v>
          </cell>
        </row>
        <row r="123">
          <cell r="B123" t="str">
            <v>BRD-ING</v>
          </cell>
        </row>
        <row r="124">
          <cell r="B124" t="str">
            <v>BRD-ING</v>
          </cell>
        </row>
        <row r="125">
          <cell r="B125" t="str">
            <v>BRD-ING</v>
          </cell>
        </row>
        <row r="126">
          <cell r="B126" t="str">
            <v>BRD-ING</v>
          </cell>
        </row>
        <row r="127">
          <cell r="B127" t="str">
            <v>BRD-ING</v>
          </cell>
        </row>
        <row r="128">
          <cell r="B128" t="str">
            <v>BRD-ING</v>
          </cell>
        </row>
        <row r="129">
          <cell r="B129" t="str">
            <v>BRD-ING</v>
          </cell>
        </row>
        <row r="130">
          <cell r="B130" t="str">
            <v>BRD-ING</v>
          </cell>
        </row>
        <row r="131">
          <cell r="B131" t="str">
            <v>BRD-ING</v>
          </cell>
        </row>
        <row r="132">
          <cell r="B132" t="str">
            <v>BRD-ING</v>
          </cell>
        </row>
        <row r="133">
          <cell r="B133" t="str">
            <v>BRD-ING</v>
          </cell>
        </row>
        <row r="134">
          <cell r="B134" t="str">
            <v>BRD-ING</v>
          </cell>
        </row>
        <row r="135">
          <cell r="B135" t="str">
            <v>BRD-ING</v>
          </cell>
        </row>
        <row r="136">
          <cell r="B136" t="str">
            <v>BRD-ING</v>
          </cell>
        </row>
        <row r="137">
          <cell r="B137" t="str">
            <v>BRD-ING</v>
          </cell>
        </row>
        <row r="138">
          <cell r="B138" t="str">
            <v>BRD-ING</v>
          </cell>
        </row>
        <row r="139">
          <cell r="B139" t="str">
            <v>BRD-ING</v>
          </cell>
        </row>
      </sheetData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Moneda Creditului</v>
          </cell>
          <cell r="C7" t="str">
            <v>Sold Credit la 31.12.2014 (moneda creditului)</v>
          </cell>
          <cell r="D7" t="str">
            <v>Sold Credit la 31.12.2014 (RON)</v>
          </cell>
          <cell r="E7" t="str">
            <v>Rate de Principal (moneda creditului)</v>
          </cell>
          <cell r="F7" t="str">
            <v>Rate de Principal (RON)</v>
          </cell>
          <cell r="G7" t="str">
            <v>Dobanzi si comisioane (moneda creditului)</v>
          </cell>
          <cell r="H7" t="str">
            <v>Dobanzi si comisioane (RON)</v>
          </cell>
          <cell r="I7" t="str">
            <v>Rate de Principal (moneda creditului)</v>
          </cell>
          <cell r="J7" t="str">
            <v>Rate de Principal (RON)</v>
          </cell>
          <cell r="K7" t="str">
            <v>Dobanzi si comisioane (moneda creditului)</v>
          </cell>
          <cell r="L7" t="str">
            <v>Dobanzi si comisioane (RON)</v>
          </cell>
          <cell r="M7" t="str">
            <v>Rate de Principal (moneda creditului)</v>
          </cell>
          <cell r="N7" t="str">
            <v>Rate de Principal (RON)</v>
          </cell>
          <cell r="O7" t="str">
            <v>Dobanzi si comisioane (moneda creditului)</v>
          </cell>
          <cell r="P7" t="str">
            <v>Dobanzi si comisioane (RON)</v>
          </cell>
          <cell r="Q7" t="str">
            <v>Rate de Principal (moneda creditului)</v>
          </cell>
          <cell r="R7" t="str">
            <v>Rate de Principal (RON)</v>
          </cell>
          <cell r="S7" t="str">
            <v>Dobanzi si comisioane (moneda creditului)</v>
          </cell>
          <cell r="T7" t="str">
            <v>Dobanzi si comisioane (RON)</v>
          </cell>
          <cell r="U7" t="str">
            <v>Rate de Principal (moneda creditului)</v>
          </cell>
          <cell r="V7" t="str">
            <v>Rate de Principal (RON)</v>
          </cell>
          <cell r="W7" t="str">
            <v>Dobanzi si comisioane (moneda creditului)</v>
          </cell>
          <cell r="X7" t="str">
            <v>Dobanzi si comisioane (RON)</v>
          </cell>
        </row>
        <row r="8">
          <cell r="A8" t="str">
            <v>ING Bank 2009</v>
          </cell>
          <cell r="B8" t="str">
            <v>EUR</v>
          </cell>
          <cell r="C8">
            <v>4000000</v>
          </cell>
          <cell r="D8">
            <v>17928400</v>
          </cell>
          <cell r="E8">
            <v>0</v>
          </cell>
          <cell r="F8">
            <v>0</v>
          </cell>
          <cell r="G8">
            <v>104592.77777777777</v>
          </cell>
          <cell r="H8">
            <v>470667.49999999994</v>
          </cell>
          <cell r="I8">
            <v>800000</v>
          </cell>
          <cell r="J8">
            <v>3552000.0000000005</v>
          </cell>
          <cell r="K8">
            <v>74063.888888888891</v>
          </cell>
          <cell r="L8">
            <v>328843.66666666669</v>
          </cell>
          <cell r="M8">
            <v>1600000</v>
          </cell>
          <cell r="N8">
            <v>7136000</v>
          </cell>
          <cell r="O8">
            <v>46102.777777777781</v>
          </cell>
          <cell r="P8">
            <v>205618.38888888891</v>
          </cell>
          <cell r="Q8">
            <v>1600000</v>
          </cell>
          <cell r="R8">
            <v>7104000.0000000009</v>
          </cell>
          <cell r="S8">
            <v>17713.888888888891</v>
          </cell>
          <cell r="T8">
            <v>78649.666666666686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Bancpost 2010</v>
          </cell>
          <cell r="B9" t="str">
            <v>EUR</v>
          </cell>
          <cell r="C9">
            <v>2307692.31</v>
          </cell>
          <cell r="D9">
            <v>10343307.702651</v>
          </cell>
          <cell r="E9">
            <v>2307692.31</v>
          </cell>
          <cell r="F9">
            <v>10384615.395</v>
          </cell>
          <cell r="G9">
            <v>20648.076943725002</v>
          </cell>
          <cell r="H9">
            <v>92916.346246762507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BCR 2010</v>
          </cell>
          <cell r="B10" t="str">
            <v>EUR</v>
          </cell>
          <cell r="C10">
            <v>28260870</v>
          </cell>
          <cell r="D10">
            <v>126668045.427</v>
          </cell>
          <cell r="E10">
            <v>8695652</v>
          </cell>
          <cell r="F10">
            <v>39130434</v>
          </cell>
          <cell r="G10">
            <v>452167.15921055555</v>
          </cell>
          <cell r="H10">
            <v>2034752.2164475</v>
          </cell>
          <cell r="I10">
            <v>8695652</v>
          </cell>
          <cell r="J10">
            <v>38608694.880000003</v>
          </cell>
          <cell r="K10">
            <v>148559.78970250001</v>
          </cell>
          <cell r="L10">
            <v>659605.46627910016</v>
          </cell>
          <cell r="M10">
            <v>10869566</v>
          </cell>
          <cell r="N10">
            <v>48478264.359999999</v>
          </cell>
          <cell r="O10">
            <v>60500.008690000002</v>
          </cell>
          <cell r="P10">
            <v>269830.03875740001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ING Bank 2011</v>
          </cell>
          <cell r="B11" t="str">
            <v>EUR</v>
          </cell>
          <cell r="C11">
            <v>28235294.16</v>
          </cell>
          <cell r="D11">
            <v>126553411.95453601</v>
          </cell>
          <cell r="E11">
            <v>0</v>
          </cell>
          <cell r="F11">
            <v>0</v>
          </cell>
          <cell r="G11">
            <v>679778.82454908011</v>
          </cell>
          <cell r="H11">
            <v>3059004.7104708604</v>
          </cell>
          <cell r="I11">
            <v>11294117.619999999</v>
          </cell>
          <cell r="J11">
            <v>50145882.232799999</v>
          </cell>
          <cell r="K11">
            <v>414406.86364243057</v>
          </cell>
          <cell r="L11">
            <v>1839966.4745723919</v>
          </cell>
          <cell r="M11">
            <v>8470588.1999999993</v>
          </cell>
          <cell r="N11">
            <v>37778823.371999994</v>
          </cell>
          <cell r="O11">
            <v>244073.53087881938</v>
          </cell>
          <cell r="P11">
            <v>1088567.9477195344</v>
          </cell>
          <cell r="Q11">
            <v>8470588.3399999999</v>
          </cell>
          <cell r="R11">
            <v>37609412.229600005</v>
          </cell>
          <cell r="S11">
            <v>93779.413857986059</v>
          </cell>
          <cell r="T11">
            <v>416380.59752945811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BRD 2011</v>
          </cell>
          <cell r="B12" t="str">
            <v>EUR</v>
          </cell>
          <cell r="C12">
            <v>13125000</v>
          </cell>
          <cell r="D12">
            <v>58827562.5</v>
          </cell>
          <cell r="E12">
            <v>7500000</v>
          </cell>
          <cell r="F12">
            <v>33750000</v>
          </cell>
          <cell r="G12">
            <v>293325.41666666663</v>
          </cell>
          <cell r="H12">
            <v>1319964.3749999998</v>
          </cell>
          <cell r="I12">
            <v>5625000</v>
          </cell>
          <cell r="J12">
            <v>24975000.000000004</v>
          </cell>
          <cell r="K12">
            <v>49124.999999999993</v>
          </cell>
          <cell r="L12">
            <v>218115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BIRD 7272-RO</v>
          </cell>
          <cell r="B13" t="str">
            <v>EUR</v>
          </cell>
          <cell r="C13">
            <v>39024893.43</v>
          </cell>
          <cell r="D13">
            <v>174913474.842603</v>
          </cell>
          <cell r="E13">
            <v>5581919.6600000001</v>
          </cell>
          <cell r="F13">
            <v>25118638.469999999</v>
          </cell>
          <cell r="G13">
            <v>244098.65733297786</v>
          </cell>
          <cell r="H13">
            <v>1098443.9579984003</v>
          </cell>
          <cell r="I13">
            <v>5581919.6600000001</v>
          </cell>
          <cell r="J13">
            <v>24783723.290400002</v>
          </cell>
          <cell r="K13">
            <v>172641.48998844452</v>
          </cell>
          <cell r="L13">
            <v>766528.21554869378</v>
          </cell>
          <cell r="M13">
            <v>5581919.6600000001</v>
          </cell>
          <cell r="N13">
            <v>24895361.683600001</v>
          </cell>
          <cell r="O13">
            <v>77782.415436727839</v>
          </cell>
          <cell r="P13">
            <v>346909.57284780615</v>
          </cell>
          <cell r="Q13">
            <v>5581919.6600000001</v>
          </cell>
          <cell r="R13">
            <v>24783723.290400002</v>
          </cell>
          <cell r="S13">
            <v>61370.021103088962</v>
          </cell>
          <cell r="T13">
            <v>272482.89369771502</v>
          </cell>
          <cell r="U13">
            <v>5581919.6600000001</v>
          </cell>
          <cell r="V13">
            <v>24672084.8972</v>
          </cell>
          <cell r="W13">
            <v>44957.626769450071</v>
          </cell>
          <cell r="X13">
            <v>198712.71032096932</v>
          </cell>
        </row>
        <row r="14">
          <cell r="A14" t="str">
            <v>BIRD 3936-F</v>
          </cell>
          <cell r="B14" t="str">
            <v>USD</v>
          </cell>
          <cell r="C14">
            <v>77701.719999999972</v>
          </cell>
          <cell r="D14">
            <v>286470.70129599987</v>
          </cell>
          <cell r="E14">
            <v>77701.719999999972</v>
          </cell>
          <cell r="F14">
            <v>295266.53599999991</v>
          </cell>
          <cell r="G14">
            <v>5188.4097306596195</v>
          </cell>
          <cell r="H14">
            <v>19715.956976506553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BRD-ING</v>
          </cell>
          <cell r="B15" t="str">
            <v>EUR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35326.982000000004</v>
          </cell>
          <cell r="H15">
            <v>158971.41900000002</v>
          </cell>
          <cell r="I15">
            <v>7500000</v>
          </cell>
          <cell r="J15">
            <v>33300000.000000004</v>
          </cell>
          <cell r="K15">
            <v>700131.3513333333</v>
          </cell>
          <cell r="L15">
            <v>3108583.19992</v>
          </cell>
          <cell r="M15">
            <v>3532608.372</v>
          </cell>
          <cell r="N15">
            <v>15755433.339120001</v>
          </cell>
          <cell r="O15">
            <v>209442.95342717</v>
          </cell>
          <cell r="P15">
            <v>934115.57228517812</v>
          </cell>
          <cell r="Q15">
            <v>3532608.372</v>
          </cell>
          <cell r="R15">
            <v>15684781.171680002</v>
          </cell>
          <cell r="S15">
            <v>155359.70053195331</v>
          </cell>
          <cell r="T15">
            <v>689797.07036187279</v>
          </cell>
          <cell r="U15">
            <v>3532608.372</v>
          </cell>
          <cell r="V15">
            <v>15614129.004239999</v>
          </cell>
          <cell r="W15">
            <v>101276.44763673662</v>
          </cell>
          <cell r="X15">
            <v>447641.8985543758</v>
          </cell>
        </row>
      </sheetData>
      <sheetData sheetId="3" refreshError="1"/>
      <sheetData sheetId="4">
        <row r="5">
          <cell r="A5">
            <v>0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31</v>
          </cell>
          <cell r="AG5">
            <v>32</v>
          </cell>
          <cell r="AH5">
            <v>33</v>
          </cell>
          <cell r="AI5">
            <v>34</v>
          </cell>
          <cell r="AJ5">
            <v>35</v>
          </cell>
          <cell r="AK5">
            <v>36</v>
          </cell>
          <cell r="AL5">
            <v>37</v>
          </cell>
          <cell r="AM5">
            <v>38</v>
          </cell>
          <cell r="AN5">
            <v>39</v>
          </cell>
          <cell r="AO5">
            <v>40</v>
          </cell>
          <cell r="AP5">
            <v>41</v>
          </cell>
          <cell r="AQ5">
            <v>42</v>
          </cell>
          <cell r="AR5">
            <v>43</v>
          </cell>
          <cell r="AS5">
            <v>44</v>
          </cell>
          <cell r="AT5">
            <v>45</v>
          </cell>
          <cell r="AU5">
            <v>46</v>
          </cell>
          <cell r="AV5">
            <v>47</v>
          </cell>
          <cell r="AW5">
            <v>48</v>
          </cell>
          <cell r="AX5">
            <v>49</v>
          </cell>
          <cell r="AY5">
            <v>50</v>
          </cell>
          <cell r="AZ5">
            <v>51</v>
          </cell>
        </row>
        <row r="6">
          <cell r="A6" t="str">
            <v>ING Bank 2009</v>
          </cell>
          <cell r="B6" t="str">
            <v>EUR</v>
          </cell>
          <cell r="C6">
            <v>4000000</v>
          </cell>
          <cell r="D6">
            <v>17928400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4000000</v>
          </cell>
          <cell r="J6">
            <v>17928400</v>
          </cell>
          <cell r="K6">
            <v>18200000</v>
          </cell>
          <cell r="L6">
            <v>271600</v>
          </cell>
          <cell r="M6">
            <v>4000000</v>
          </cell>
          <cell r="N6">
            <v>18200000</v>
          </cell>
          <cell r="O6">
            <v>0</v>
          </cell>
          <cell r="P6">
            <v>0</v>
          </cell>
          <cell r="Q6">
            <v>800000</v>
          </cell>
          <cell r="R6">
            <v>3552000.0000000005</v>
          </cell>
          <cell r="S6">
            <v>3200000</v>
          </cell>
          <cell r="T6">
            <v>14648000</v>
          </cell>
          <cell r="U6">
            <v>14880000.000000002</v>
          </cell>
          <cell r="V6">
            <v>232000.00000000186</v>
          </cell>
          <cell r="W6">
            <v>3200000</v>
          </cell>
          <cell r="X6">
            <v>14531520</v>
          </cell>
          <cell r="Y6">
            <v>0</v>
          </cell>
          <cell r="Z6">
            <v>0</v>
          </cell>
          <cell r="AA6">
            <v>1600000</v>
          </cell>
          <cell r="AB6">
            <v>7136000</v>
          </cell>
          <cell r="AC6">
            <v>1600000</v>
          </cell>
          <cell r="AD6">
            <v>7395520</v>
          </cell>
          <cell r="AE6">
            <v>7440000.0000000009</v>
          </cell>
          <cell r="AF6">
            <v>44480.000000000931</v>
          </cell>
          <cell r="AG6">
            <v>1600000</v>
          </cell>
          <cell r="AH6">
            <v>7440000.0000000009</v>
          </cell>
          <cell r="AI6">
            <v>0</v>
          </cell>
          <cell r="AJ6">
            <v>0</v>
          </cell>
          <cell r="AK6">
            <v>1600000</v>
          </cell>
          <cell r="AL6">
            <v>7104000.0000000009</v>
          </cell>
          <cell r="AM6">
            <v>0</v>
          </cell>
          <cell r="AN6">
            <v>336000</v>
          </cell>
          <cell r="AO6">
            <v>0</v>
          </cell>
          <cell r="AP6">
            <v>-336000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</row>
        <row r="7">
          <cell r="A7" t="str">
            <v>Bancpost 2010</v>
          </cell>
          <cell r="B7" t="str">
            <v>EUR</v>
          </cell>
          <cell r="C7">
            <v>2307692.31</v>
          </cell>
          <cell r="D7">
            <v>10343307.702651</v>
          </cell>
          <cell r="E7">
            <v>0</v>
          </cell>
          <cell r="F7">
            <v>0</v>
          </cell>
          <cell r="G7">
            <v>2307692.31</v>
          </cell>
          <cell r="H7">
            <v>10384615.395</v>
          </cell>
          <cell r="I7">
            <v>0</v>
          </cell>
          <cell r="J7">
            <v>-41307.692348999903</v>
          </cell>
          <cell r="K7">
            <v>0</v>
          </cell>
          <cell r="L7">
            <v>41307.692348999903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</row>
        <row r="8">
          <cell r="A8" t="str">
            <v>BCR 2010</v>
          </cell>
          <cell r="B8" t="str">
            <v>EUR</v>
          </cell>
          <cell r="C8">
            <v>28260870</v>
          </cell>
          <cell r="D8">
            <v>126668045.427</v>
          </cell>
          <cell r="E8">
            <v>0</v>
          </cell>
          <cell r="F8">
            <v>0</v>
          </cell>
          <cell r="G8">
            <v>8695652</v>
          </cell>
          <cell r="H8">
            <v>39130434</v>
          </cell>
          <cell r="I8">
            <v>19565218</v>
          </cell>
          <cell r="J8">
            <v>87537611.427000001</v>
          </cell>
          <cell r="K8">
            <v>89021741.899999991</v>
          </cell>
          <cell r="L8">
            <v>1484130.47299999</v>
          </cell>
          <cell r="M8">
            <v>19565218</v>
          </cell>
          <cell r="N8">
            <v>89021741.899999991</v>
          </cell>
          <cell r="O8">
            <v>0</v>
          </cell>
          <cell r="P8">
            <v>0</v>
          </cell>
          <cell r="Q8">
            <v>8695652</v>
          </cell>
          <cell r="R8">
            <v>38608694.880000003</v>
          </cell>
          <cell r="S8">
            <v>10869566</v>
          </cell>
          <cell r="T8">
            <v>50413047.019999988</v>
          </cell>
          <cell r="U8">
            <v>50543481.900000006</v>
          </cell>
          <cell r="V8">
            <v>130434.88000001758</v>
          </cell>
          <cell r="W8">
            <v>10869566</v>
          </cell>
          <cell r="X8">
            <v>49359786.162600003</v>
          </cell>
          <cell r="Y8">
            <v>0</v>
          </cell>
          <cell r="Z8">
            <v>0</v>
          </cell>
          <cell r="AA8">
            <v>10869566</v>
          </cell>
          <cell r="AB8">
            <v>48478264.359999999</v>
          </cell>
          <cell r="AC8">
            <v>0</v>
          </cell>
          <cell r="AD8">
            <v>881521.80260000378</v>
          </cell>
          <cell r="AE8">
            <v>0</v>
          </cell>
          <cell r="AF8">
            <v>-881521.80260000378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</row>
        <row r="9">
          <cell r="A9" t="str">
            <v>ING Bank 2011</v>
          </cell>
          <cell r="B9" t="str">
            <v>EUR</v>
          </cell>
          <cell r="C9">
            <v>28235294.16</v>
          </cell>
          <cell r="D9">
            <v>126553411.95453601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28235294.16</v>
          </cell>
          <cell r="J9">
            <v>126553411.95453601</v>
          </cell>
          <cell r="K9">
            <v>128470588.428</v>
          </cell>
          <cell r="L9">
            <v>1917176.4734639972</v>
          </cell>
          <cell r="M9">
            <v>28235294.16</v>
          </cell>
          <cell r="N9">
            <v>128470588.428</v>
          </cell>
          <cell r="O9">
            <v>0</v>
          </cell>
          <cell r="P9">
            <v>0</v>
          </cell>
          <cell r="Q9">
            <v>11294117.619999999</v>
          </cell>
          <cell r="R9">
            <v>50145882.232799999</v>
          </cell>
          <cell r="S9">
            <v>16941176.539999999</v>
          </cell>
          <cell r="T9">
            <v>78324706.195199996</v>
          </cell>
          <cell r="U9">
            <v>78776470.910999998</v>
          </cell>
          <cell r="V9">
            <v>451764.71580000222</v>
          </cell>
          <cell r="W9">
            <v>16941176.539999999</v>
          </cell>
          <cell r="X9">
            <v>76931576.785794005</v>
          </cell>
          <cell r="Y9">
            <v>0</v>
          </cell>
          <cell r="Z9">
            <v>0</v>
          </cell>
          <cell r="AA9">
            <v>8470588.1999999993</v>
          </cell>
          <cell r="AB9">
            <v>37778823.371999994</v>
          </cell>
          <cell r="AC9">
            <v>8470588.3399999999</v>
          </cell>
          <cell r="AD9">
            <v>39152753.413794011</v>
          </cell>
          <cell r="AE9">
            <v>39388235.781000003</v>
          </cell>
          <cell r="AF9">
            <v>235482.36720599234</v>
          </cell>
          <cell r="AG9">
            <v>8470588.3399999999</v>
          </cell>
          <cell r="AH9">
            <v>39388235.781000003</v>
          </cell>
          <cell r="AI9">
            <v>0</v>
          </cell>
          <cell r="AJ9">
            <v>0</v>
          </cell>
          <cell r="AK9">
            <v>8470588.3399999999</v>
          </cell>
          <cell r="AL9">
            <v>37609412.229600005</v>
          </cell>
          <cell r="AM9">
            <v>0</v>
          </cell>
          <cell r="AN9">
            <v>1778823.5513999984</v>
          </cell>
          <cell r="AO9">
            <v>0</v>
          </cell>
          <cell r="AP9">
            <v>-1778823.5513999984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</row>
        <row r="10">
          <cell r="A10" t="str">
            <v>BRD 2011</v>
          </cell>
          <cell r="B10" t="str">
            <v>EUR</v>
          </cell>
          <cell r="C10">
            <v>13125000</v>
          </cell>
          <cell r="D10">
            <v>58827562.5</v>
          </cell>
          <cell r="E10">
            <v>0</v>
          </cell>
          <cell r="F10">
            <v>0</v>
          </cell>
          <cell r="G10">
            <v>7500000</v>
          </cell>
          <cell r="H10">
            <v>33750000</v>
          </cell>
          <cell r="I10">
            <v>5625000</v>
          </cell>
          <cell r="J10">
            <v>25077562.5</v>
          </cell>
          <cell r="K10">
            <v>25593750</v>
          </cell>
          <cell r="L10">
            <v>516187.5</v>
          </cell>
          <cell r="M10">
            <v>5625000</v>
          </cell>
          <cell r="N10">
            <v>25593750</v>
          </cell>
          <cell r="O10">
            <v>0</v>
          </cell>
          <cell r="P10">
            <v>0</v>
          </cell>
          <cell r="Q10">
            <v>5625000</v>
          </cell>
          <cell r="R10">
            <v>24975000.000000004</v>
          </cell>
          <cell r="S10">
            <v>0</v>
          </cell>
          <cell r="T10">
            <v>618749.99999999627</v>
          </cell>
          <cell r="U10">
            <v>0</v>
          </cell>
          <cell r="V10">
            <v>-618749.99999999627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A11" t="str">
            <v>BIRD 7272-RO</v>
          </cell>
          <cell r="B11" t="str">
            <v>EUR</v>
          </cell>
          <cell r="C11">
            <v>39024893.43</v>
          </cell>
          <cell r="D11">
            <v>174913474.842603</v>
          </cell>
          <cell r="E11">
            <v>0</v>
          </cell>
          <cell r="F11">
            <v>0</v>
          </cell>
          <cell r="G11">
            <v>5581919.6600000001</v>
          </cell>
          <cell r="H11">
            <v>25118638.469999999</v>
          </cell>
          <cell r="I11">
            <v>33442973.77</v>
          </cell>
          <cell r="J11">
            <v>149794836.372603</v>
          </cell>
          <cell r="K11">
            <v>152165530.65349999</v>
          </cell>
          <cell r="L11">
            <v>2370694.2808969915</v>
          </cell>
          <cell r="M11">
            <v>33442973.77</v>
          </cell>
          <cell r="N11">
            <v>152165530.65349999</v>
          </cell>
          <cell r="O11">
            <v>0</v>
          </cell>
          <cell r="P11">
            <v>0</v>
          </cell>
          <cell r="Q11">
            <v>5581919.6600000001</v>
          </cell>
          <cell r="R11">
            <v>24783723.290400002</v>
          </cell>
          <cell r="S11">
            <v>27861054.109999999</v>
          </cell>
          <cell r="T11">
            <v>127381807.36309999</v>
          </cell>
          <cell r="U11">
            <v>129553901.61150001</v>
          </cell>
          <cell r="V11">
            <v>2172094.2484000176</v>
          </cell>
          <cell r="W11">
            <v>27861054.109999999</v>
          </cell>
          <cell r="X11">
            <v>126519832.818921</v>
          </cell>
          <cell r="Y11">
            <v>0</v>
          </cell>
          <cell r="Z11">
            <v>0</v>
          </cell>
          <cell r="AA11">
            <v>5581919.6600000001</v>
          </cell>
          <cell r="AB11">
            <v>24895361.683600001</v>
          </cell>
          <cell r="AC11">
            <v>22279134.449999999</v>
          </cell>
          <cell r="AD11">
            <v>101624471.13532099</v>
          </cell>
          <cell r="AE11">
            <v>103597975.19250001</v>
          </cell>
          <cell r="AF11">
            <v>1973504.0571790189</v>
          </cell>
          <cell r="AG11">
            <v>22279134.449999999</v>
          </cell>
          <cell r="AH11">
            <v>103597975.19250001</v>
          </cell>
          <cell r="AI11">
            <v>0</v>
          </cell>
          <cell r="AJ11">
            <v>0</v>
          </cell>
          <cell r="AK11">
            <v>5581919.6600000001</v>
          </cell>
          <cell r="AL11">
            <v>24783723.290400002</v>
          </cell>
          <cell r="AM11">
            <v>16697214.789999999</v>
          </cell>
          <cell r="AN11">
            <v>78814251.902100012</v>
          </cell>
          <cell r="AO11">
            <v>80981491.731499985</v>
          </cell>
          <cell r="AP11">
            <v>2167239.8293999732</v>
          </cell>
          <cell r="AQ11">
            <v>16697214.789999999</v>
          </cell>
          <cell r="AR11">
            <v>80981491.731499985</v>
          </cell>
          <cell r="AS11">
            <v>0</v>
          </cell>
          <cell r="AT11">
            <v>0</v>
          </cell>
          <cell r="AU11">
            <v>5581919.6600000001</v>
          </cell>
          <cell r="AV11">
            <v>24672084.8972</v>
          </cell>
          <cell r="AW11">
            <v>11115295.129999999</v>
          </cell>
          <cell r="AX11">
            <v>56309406.834299982</v>
          </cell>
          <cell r="AY11">
            <v>55576475.649999991</v>
          </cell>
          <cell r="AZ11">
            <v>-732931.18429999053</v>
          </cell>
        </row>
        <row r="12">
          <cell r="A12" t="str">
            <v>BIRD 3936-F</v>
          </cell>
          <cell r="B12" t="str">
            <v>USD</v>
          </cell>
          <cell r="C12">
            <v>77701.719999999972</v>
          </cell>
          <cell r="D12">
            <v>286470.70129599987</v>
          </cell>
          <cell r="E12">
            <v>0</v>
          </cell>
          <cell r="F12">
            <v>0</v>
          </cell>
          <cell r="G12">
            <v>77701.719999999972</v>
          </cell>
          <cell r="H12">
            <v>295266.53599999991</v>
          </cell>
          <cell r="I12">
            <v>0</v>
          </cell>
          <cell r="J12">
            <v>-8795.8347040000372</v>
          </cell>
          <cell r="K12">
            <v>0</v>
          </cell>
          <cell r="L12">
            <v>8795.8347040000372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LC_Citibank</v>
          </cell>
          <cell r="B13" t="str">
            <v>USD</v>
          </cell>
          <cell r="C13">
            <v>24000000</v>
          </cell>
          <cell r="D13">
            <v>88483200</v>
          </cell>
          <cell r="E13">
            <v>0</v>
          </cell>
          <cell r="F13">
            <v>0</v>
          </cell>
          <cell r="G13">
            <v>24000000</v>
          </cell>
          <cell r="H13">
            <v>91200000</v>
          </cell>
          <cell r="I13">
            <v>0</v>
          </cell>
          <cell r="J13">
            <v>-2716800</v>
          </cell>
          <cell r="K13">
            <v>0</v>
          </cell>
          <cell r="L13">
            <v>2716800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4">
          <cell r="A14" t="str">
            <v>BRD-ING</v>
          </cell>
          <cell r="B14" t="str">
            <v>EUR</v>
          </cell>
          <cell r="C14">
            <v>0</v>
          </cell>
          <cell r="D14">
            <v>0</v>
          </cell>
          <cell r="E14">
            <v>17663491</v>
          </cell>
          <cell r="F14">
            <v>79485709.5</v>
          </cell>
          <cell r="G14">
            <v>0</v>
          </cell>
          <cell r="H14">
            <v>0</v>
          </cell>
          <cell r="I14">
            <v>17663491</v>
          </cell>
          <cell r="J14">
            <v>79485709.5</v>
          </cell>
          <cell r="K14">
            <v>80368884.049999997</v>
          </cell>
          <cell r="L14">
            <v>883174.54999999702</v>
          </cell>
          <cell r="M14">
            <v>17663491</v>
          </cell>
          <cell r="N14">
            <v>80368884.049999997</v>
          </cell>
          <cell r="O14">
            <v>32336509</v>
          </cell>
          <cell r="P14">
            <v>143574099.96000001</v>
          </cell>
          <cell r="Q14">
            <v>7500000</v>
          </cell>
          <cell r="R14">
            <v>33300000.000000004</v>
          </cell>
          <cell r="S14">
            <v>42500000</v>
          </cell>
          <cell r="T14">
            <v>190642984.00999999</v>
          </cell>
          <cell r="U14">
            <v>197625000.00000003</v>
          </cell>
          <cell r="V14">
            <v>6982015.9900000393</v>
          </cell>
          <cell r="W14">
            <v>15013585.59</v>
          </cell>
          <cell r="X14">
            <v>68178193.522749007</v>
          </cell>
          <cell r="Y14">
            <v>0</v>
          </cell>
          <cell r="Z14">
            <v>0</v>
          </cell>
          <cell r="AA14">
            <v>3532608.372</v>
          </cell>
          <cell r="AB14">
            <v>15755433.339120001</v>
          </cell>
          <cell r="AC14">
            <v>11480977.218</v>
          </cell>
          <cell r="AD14">
            <v>52422760.183629006</v>
          </cell>
          <cell r="AE14">
            <v>53386544.063700005</v>
          </cell>
          <cell r="AF14">
            <v>963783.88007099926</v>
          </cell>
          <cell r="AG14">
            <v>11480977.218</v>
          </cell>
          <cell r="AH14">
            <v>53386544.063700005</v>
          </cell>
          <cell r="AI14">
            <v>0</v>
          </cell>
          <cell r="AJ14">
            <v>0</v>
          </cell>
          <cell r="AK14">
            <v>3532608.372</v>
          </cell>
          <cell r="AL14">
            <v>15684781.171680002</v>
          </cell>
          <cell r="AM14">
            <v>7948368.8460000008</v>
          </cell>
          <cell r="AN14">
            <v>37701762.892020002</v>
          </cell>
          <cell r="AO14">
            <v>38549588.903099999</v>
          </cell>
          <cell r="AP14">
            <v>847826.01107999682</v>
          </cell>
          <cell r="AQ14">
            <v>7948368.8460000008</v>
          </cell>
          <cell r="AR14">
            <v>38549588.903099999</v>
          </cell>
          <cell r="AS14">
            <v>0</v>
          </cell>
          <cell r="AT14">
            <v>0</v>
          </cell>
          <cell r="AU14">
            <v>3532608.372</v>
          </cell>
          <cell r="AV14">
            <v>15614129.004239999</v>
          </cell>
          <cell r="AW14">
            <v>4415760.4740000013</v>
          </cell>
          <cell r="AX14">
            <v>22935459.89886</v>
          </cell>
          <cell r="AY14">
            <v>22078802.370000005</v>
          </cell>
          <cell r="AZ14">
            <v>-856657.52885999531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a CONTRACT"/>
      <sheetName val="fisa CLIENT"/>
      <sheetName val="Cash Flow"/>
      <sheetName val="fisa OBIECT lsg."/>
      <sheetName val="fisa GARANTII"/>
      <sheetName val="B.O. detaliat"/>
      <sheetName val="Val. piata"/>
      <sheetName val="Chart val. piata"/>
      <sheetName val="TOP clienti"/>
      <sheetName val="Conduita"/>
      <sheetName val="AGING"/>
      <sheetName val="Retail Centralizat"/>
      <sheetName val="incasari vs. scadente"/>
      <sheetName val="Solduri X3"/>
      <sheetName val="Solduri zilnice"/>
      <sheetName val="Solduri zilnice fara PEN"/>
      <sheetName val="Solduri zilnice PEN"/>
      <sheetName val="Decizie de reziliere"/>
      <sheetName val="Reducere PEN"/>
      <sheetName val="Reducere Pret"/>
      <sheetName val="Sedinta CCR"/>
      <sheetName val="Bunuri recuperate"/>
      <sheetName val="C.F. capital"/>
      <sheetName val="C.F. dobanda"/>
      <sheetName val="B.D. Profit VIEW"/>
      <sheetName val="B.D. dep. scadente"/>
      <sheetName val="B.D. Status BO"/>
      <sheetName val="B.D. Alte Garantii"/>
      <sheetName val="B.D. Garantii"/>
      <sheetName val="B.D. capital RDF"/>
      <sheetName val="Documente"/>
      <sheetName val="pivot B.D. dep. scad."/>
      <sheetName val="pivot B.D. Profit VIEW"/>
      <sheetName val="pivot B.D. CREDIT"/>
      <sheetName val="Evaluare dep. Risc"/>
      <sheetName val="Clienti in BPI"/>
      <sheetName val="Expunere fara PEN"/>
      <sheetName val="B.D.-T.F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P2">
            <v>4.4165999999999999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 REALIZ"/>
      <sheetName val="HG622"/>
      <sheetName val="An2 Realiz"/>
      <sheetName val="OG26"/>
      <sheetName val="Simulare"/>
      <sheetName val="LegeBuget2016"/>
      <sheetName val="An1 2016"/>
      <sheetName val="An2 2016"/>
      <sheetName val="An2"/>
      <sheetName val="An3 2016"/>
      <sheetName val="An4 (2)"/>
      <sheetName val="An4 2015"/>
      <sheetName val="An4 2016"/>
      <sheetName val="An5 2016"/>
      <sheetName val="Dotari 2016"/>
      <sheetName val="oldAn4 16"/>
      <sheetName val="An5 2015"/>
      <sheetName val="An6"/>
      <sheetName val="An7 2016"/>
      <sheetName val="An7 2015"/>
      <sheetName val="An8 2015"/>
      <sheetName val="An9 indicatori"/>
      <sheetName val="ch fin"/>
      <sheetName val="corel"/>
      <sheetName val="Trad2015"/>
      <sheetName val="Sheet1"/>
      <sheetName val="Trad16"/>
      <sheetName val="BL16"/>
      <sheetName val="prop2016"/>
      <sheetName val="Calcule"/>
      <sheetName val="Detalii BVC"/>
      <sheetName val="RU2016"/>
      <sheetName val="Opex"/>
      <sheetName val="RU15"/>
      <sheetName val="propSH2015"/>
      <sheetName val="neded sinteza"/>
      <sheetName val="621 2015"/>
      <sheetName val="BR"/>
      <sheetName val="balR"/>
      <sheetName val="centralizANRE"/>
      <sheetName val="ANRE2014"/>
      <sheetName val="ANRE2015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BL15"/>
      <sheetName val="cost unitar"/>
      <sheetName val="oldDetBVC"/>
      <sheetName val="bilant previzionat"/>
      <sheetName val="bilant previzionat (2)"/>
      <sheetName val="BIL(12L)"/>
      <sheetName val="Bil11L"/>
      <sheetName val="CF INDIRECT"/>
      <sheetName val="Bilant sintetic"/>
      <sheetName val="SIMULARE COSTURI"/>
      <sheetName val="cheltuieli nedeductibile"/>
      <sheetName val="CASH-FLOW"/>
      <sheetName val="cash-flow indirec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P1">
            <v>2012</v>
          </cell>
          <cell r="AL1">
            <v>2014</v>
          </cell>
          <cell r="BM1">
            <v>2015</v>
          </cell>
          <cell r="CQ1">
            <v>2016</v>
          </cell>
          <cell r="CZ1">
            <v>2017</v>
          </cell>
        </row>
        <row r="2">
          <cell r="P2" t="str">
            <v>Realizat 2012</v>
          </cell>
          <cell r="AB2" t="str">
            <v>Valoare lei
2013</v>
          </cell>
          <cell r="AL2" t="str">
            <v>Valoare lei
2014</v>
          </cell>
          <cell r="BM2" t="str">
            <v>Buget 2015        (cf ANRE)</v>
          </cell>
          <cell r="CQ2" t="str">
            <v>Valoare lei
2016</v>
          </cell>
          <cell r="CZ2" t="str">
            <v>Valoare lei
2017</v>
          </cell>
        </row>
        <row r="3">
          <cell r="P3">
            <v>171477.72</v>
          </cell>
          <cell r="AB3">
            <v>0</v>
          </cell>
          <cell r="AL3">
            <v>0</v>
          </cell>
          <cell r="BM3">
            <v>0</v>
          </cell>
        </row>
        <row r="4">
          <cell r="P4">
            <v>786730344.64999998</v>
          </cell>
          <cell r="AB4">
            <v>0</v>
          </cell>
          <cell r="AL4">
            <v>0</v>
          </cell>
          <cell r="BM4">
            <v>0</v>
          </cell>
        </row>
        <row r="6">
          <cell r="P6">
            <v>308592562.98000002</v>
          </cell>
          <cell r="AB6">
            <v>248269421</v>
          </cell>
          <cell r="AL6">
            <v>230000000</v>
          </cell>
          <cell r="BM6">
            <v>232200000</v>
          </cell>
          <cell r="CQ6">
            <v>272000000</v>
          </cell>
          <cell r="CZ6">
            <v>288000000</v>
          </cell>
        </row>
        <row r="7">
          <cell r="P7">
            <v>1082710263.3</v>
          </cell>
          <cell r="AB7">
            <v>0</v>
          </cell>
          <cell r="AL7">
            <v>0</v>
          </cell>
          <cell r="BM7">
            <v>0</v>
          </cell>
        </row>
        <row r="8">
          <cell r="P8">
            <v>4163451.48</v>
          </cell>
          <cell r="AB8">
            <v>0</v>
          </cell>
          <cell r="AL8">
            <v>0</v>
          </cell>
          <cell r="BM8">
            <v>0</v>
          </cell>
        </row>
        <row r="9">
          <cell r="P9">
            <v>3687310.2</v>
          </cell>
          <cell r="AB9">
            <v>0</v>
          </cell>
          <cell r="AL9">
            <v>0</v>
          </cell>
          <cell r="BM9">
            <v>0</v>
          </cell>
        </row>
        <row r="10">
          <cell r="P10">
            <v>62183151.939999998</v>
          </cell>
          <cell r="AB10">
            <v>0</v>
          </cell>
          <cell r="AL10">
            <v>0</v>
          </cell>
          <cell r="BM10">
            <v>0</v>
          </cell>
        </row>
        <row r="11">
          <cell r="P11">
            <v>22224012.969999999</v>
          </cell>
          <cell r="AB11">
            <v>0</v>
          </cell>
          <cell r="AL11">
            <v>0</v>
          </cell>
          <cell r="BM11">
            <v>0</v>
          </cell>
        </row>
        <row r="15">
          <cell r="P15">
            <v>58930228.710000001</v>
          </cell>
          <cell r="AB15">
            <v>0</v>
          </cell>
          <cell r="AL15">
            <v>0</v>
          </cell>
          <cell r="BM15">
            <v>0</v>
          </cell>
        </row>
        <row r="16">
          <cell r="P16">
            <v>44378856.920000002</v>
          </cell>
          <cell r="AB16">
            <v>0</v>
          </cell>
        </row>
        <row r="19">
          <cell r="P19">
            <v>1138627.49</v>
          </cell>
          <cell r="AB19">
            <v>0</v>
          </cell>
          <cell r="AL19">
            <v>1020000</v>
          </cell>
          <cell r="BM19">
            <v>1200000</v>
          </cell>
          <cell r="CQ19">
            <v>1847000</v>
          </cell>
          <cell r="CZ19">
            <v>1847000</v>
          </cell>
        </row>
        <row r="20">
          <cell r="P20">
            <v>306717.39</v>
          </cell>
          <cell r="AB20">
            <v>0</v>
          </cell>
          <cell r="AL20">
            <v>0</v>
          </cell>
          <cell r="BM20">
            <v>0</v>
          </cell>
        </row>
        <row r="24">
          <cell r="P24">
            <v>19652004.07</v>
          </cell>
          <cell r="AB24">
            <v>7987600.9999999991</v>
          </cell>
          <cell r="AL24">
            <v>0</v>
          </cell>
          <cell r="BM24">
            <v>0</v>
          </cell>
          <cell r="CQ24">
            <v>0</v>
          </cell>
          <cell r="CZ24">
            <v>0</v>
          </cell>
        </row>
        <row r="30">
          <cell r="P30">
            <v>0</v>
          </cell>
          <cell r="AB30">
            <v>496746375</v>
          </cell>
          <cell r="AL30">
            <v>612403200</v>
          </cell>
          <cell r="BM30">
            <v>499932088.85000002</v>
          </cell>
          <cell r="CQ30">
            <v>325208185.61589998</v>
          </cell>
          <cell r="CZ30">
            <v>192880000</v>
          </cell>
        </row>
        <row r="31">
          <cell r="AB31">
            <v>676555760</v>
          </cell>
          <cell r="AL31">
            <v>372759426</v>
          </cell>
          <cell r="BM31">
            <v>59680147.200000003</v>
          </cell>
          <cell r="CQ31">
            <v>60420013.599999987</v>
          </cell>
          <cell r="CZ31">
            <v>60192999.999999993</v>
          </cell>
        </row>
        <row r="32">
          <cell r="P32">
            <v>0</v>
          </cell>
          <cell r="AB32">
            <v>516000000</v>
          </cell>
          <cell r="AL32">
            <v>334849600</v>
          </cell>
        </row>
        <row r="33">
          <cell r="P33">
            <v>0</v>
          </cell>
          <cell r="AB33">
            <v>152000000</v>
          </cell>
          <cell r="AL33">
            <v>37909826</v>
          </cell>
        </row>
        <row r="34">
          <cell r="P34">
            <v>0</v>
          </cell>
          <cell r="AB34">
            <v>8555760</v>
          </cell>
          <cell r="AL34">
            <v>0</v>
          </cell>
        </row>
        <row r="35">
          <cell r="P35">
            <v>0</v>
          </cell>
          <cell r="AB35">
            <v>442170490</v>
          </cell>
          <cell r="AL35">
            <v>667559840</v>
          </cell>
          <cell r="BM35">
            <v>1367569842.6430433</v>
          </cell>
          <cell r="CQ35">
            <v>1512624201.9200003</v>
          </cell>
          <cell r="CZ35">
            <v>1612367600</v>
          </cell>
        </row>
        <row r="36">
          <cell r="AL36">
            <v>0</v>
          </cell>
          <cell r="BM36">
            <v>96443734.981733337</v>
          </cell>
          <cell r="CQ36">
            <v>16000000</v>
          </cell>
          <cell r="CZ36">
            <v>32400000</v>
          </cell>
        </row>
        <row r="37">
          <cell r="P37">
            <v>0</v>
          </cell>
          <cell r="AB37">
            <v>432133061.04000002</v>
          </cell>
          <cell r="AL37">
            <v>195404400</v>
          </cell>
          <cell r="BM37">
            <v>269846742.25</v>
          </cell>
          <cell r="CQ37">
            <v>160000000</v>
          </cell>
          <cell r="CZ37">
            <v>209300000</v>
          </cell>
        </row>
        <row r="38">
          <cell r="BM38">
            <v>10250000</v>
          </cell>
          <cell r="CQ38">
            <v>21000000</v>
          </cell>
          <cell r="CZ38">
            <v>33000000</v>
          </cell>
        </row>
        <row r="39">
          <cell r="P39">
            <v>0</v>
          </cell>
          <cell r="AB39">
            <v>237720000</v>
          </cell>
          <cell r="AL39">
            <v>213705791.06029224</v>
          </cell>
          <cell r="BM39">
            <v>148587412.99323288</v>
          </cell>
          <cell r="CQ39">
            <v>300000000</v>
          </cell>
          <cell r="CZ39">
            <v>351000000</v>
          </cell>
        </row>
        <row r="40">
          <cell r="BM40">
            <v>6736021.9606026681</v>
          </cell>
          <cell r="CQ40">
            <v>0</v>
          </cell>
          <cell r="CZ40">
            <v>0</v>
          </cell>
        </row>
        <row r="41">
          <cell r="BM41">
            <v>265565.17892234254</v>
          </cell>
          <cell r="CQ41">
            <v>0</v>
          </cell>
          <cell r="CZ41">
            <v>0</v>
          </cell>
        </row>
        <row r="42">
          <cell r="BM42">
            <v>23236.95</v>
          </cell>
          <cell r="CQ42">
            <v>46000</v>
          </cell>
          <cell r="CZ42">
            <v>46000</v>
          </cell>
        </row>
        <row r="43">
          <cell r="BM43">
            <v>5125224.7234461168</v>
          </cell>
          <cell r="CQ43">
            <v>0</v>
          </cell>
          <cell r="CZ43">
            <v>0</v>
          </cell>
        </row>
        <row r="44">
          <cell r="BM44">
            <v>80604100</v>
          </cell>
          <cell r="CQ44">
            <v>16100000.000000002</v>
          </cell>
          <cell r="CZ44">
            <v>24150000</v>
          </cell>
        </row>
        <row r="45">
          <cell r="CQ45">
            <v>310393775.00000006</v>
          </cell>
          <cell r="CZ45">
            <v>239830730</v>
          </cell>
        </row>
        <row r="47">
          <cell r="BM47">
            <v>2203200</v>
          </cell>
          <cell r="CQ47">
            <v>0</v>
          </cell>
          <cell r="CZ47">
            <v>0</v>
          </cell>
        </row>
        <row r="48">
          <cell r="BM48">
            <v>5832000</v>
          </cell>
          <cell r="CQ48">
            <v>0</v>
          </cell>
          <cell r="CZ48">
            <v>0</v>
          </cell>
        </row>
        <row r="49">
          <cell r="BM49">
            <v>15000</v>
          </cell>
          <cell r="CQ49">
            <v>0</v>
          </cell>
          <cell r="CZ49">
            <v>0</v>
          </cell>
        </row>
        <row r="50">
          <cell r="P50">
            <v>0</v>
          </cell>
          <cell r="AB50">
            <v>113256000</v>
          </cell>
          <cell r="AL50">
            <v>141671040</v>
          </cell>
          <cell r="BM50">
            <v>168782008.91059816</v>
          </cell>
          <cell r="CQ50">
            <v>42366501.399999999</v>
          </cell>
          <cell r="CZ50">
            <v>42366501.399999999</v>
          </cell>
        </row>
        <row r="51">
          <cell r="BM51">
            <v>12411359.800000001</v>
          </cell>
          <cell r="CQ51">
            <v>0</v>
          </cell>
          <cell r="CZ51">
            <v>0</v>
          </cell>
        </row>
        <row r="72">
          <cell r="P72">
            <v>1145248.6200000001</v>
          </cell>
          <cell r="AB72">
            <v>1152000</v>
          </cell>
          <cell r="AL72">
            <v>1000000</v>
          </cell>
          <cell r="BM72">
            <v>1024999.9999999999</v>
          </cell>
          <cell r="CQ72">
            <v>2117000</v>
          </cell>
          <cell r="CZ72">
            <v>2169925</v>
          </cell>
        </row>
        <row r="73">
          <cell r="P73">
            <v>3857788.01</v>
          </cell>
          <cell r="AB73">
            <v>3666000</v>
          </cell>
          <cell r="AL73">
            <v>500000</v>
          </cell>
          <cell r="BM73">
            <v>2000000</v>
          </cell>
          <cell r="CQ73">
            <v>0</v>
          </cell>
          <cell r="CZ73">
            <v>0</v>
          </cell>
        </row>
        <row r="83">
          <cell r="P83">
            <v>2913234.11</v>
          </cell>
          <cell r="AB83">
            <v>2822000</v>
          </cell>
          <cell r="AL83">
            <v>2550000</v>
          </cell>
          <cell r="BM83">
            <v>3183750</v>
          </cell>
          <cell r="CQ83">
            <v>0</v>
          </cell>
        </row>
        <row r="84">
          <cell r="CQ84">
            <v>2631000</v>
          </cell>
          <cell r="CZ84">
            <v>2756774.9999999995</v>
          </cell>
        </row>
        <row r="86">
          <cell r="P86">
            <v>73098.759999999995</v>
          </cell>
          <cell r="AB86">
            <v>0</v>
          </cell>
          <cell r="AL86">
            <v>0</v>
          </cell>
          <cell r="BM86">
            <v>0</v>
          </cell>
          <cell r="CQ86">
            <v>0</v>
          </cell>
          <cell r="CZ86">
            <v>0</v>
          </cell>
        </row>
        <row r="87">
          <cell r="AB87">
            <v>36000000</v>
          </cell>
          <cell r="AL87">
            <v>31200000</v>
          </cell>
          <cell r="BM87">
            <v>18894830.127500001</v>
          </cell>
          <cell r="CQ87">
            <v>9909000</v>
          </cell>
          <cell r="CZ87">
            <v>9909000</v>
          </cell>
        </row>
        <row r="88">
          <cell r="P88">
            <v>374106.16</v>
          </cell>
          <cell r="AB88">
            <v>0</v>
          </cell>
          <cell r="AL88">
            <v>0</v>
          </cell>
          <cell r="BM88">
            <v>0</v>
          </cell>
        </row>
        <row r="89">
          <cell r="P89">
            <v>211513</v>
          </cell>
          <cell r="AB89">
            <v>0</v>
          </cell>
          <cell r="AL89">
            <v>0</v>
          </cell>
          <cell r="BM89">
            <v>0</v>
          </cell>
        </row>
        <row r="91">
          <cell r="P91">
            <v>2436697.9700000002</v>
          </cell>
          <cell r="AB91">
            <v>0</v>
          </cell>
          <cell r="AL91">
            <v>0</v>
          </cell>
          <cell r="BM91">
            <v>0</v>
          </cell>
        </row>
        <row r="92">
          <cell r="P92">
            <v>67298.350000000006</v>
          </cell>
          <cell r="AB92">
            <v>0</v>
          </cell>
          <cell r="AL92">
            <v>0</v>
          </cell>
          <cell r="BM92">
            <v>1358000</v>
          </cell>
        </row>
        <row r="93">
          <cell r="P93">
            <v>2583373.4700000002</v>
          </cell>
          <cell r="AB93">
            <v>0</v>
          </cell>
          <cell r="AL93" t="e">
            <v>#REF!</v>
          </cell>
          <cell r="BM93">
            <v>49861302.25</v>
          </cell>
          <cell r="CQ93">
            <v>20000000</v>
          </cell>
        </row>
        <row r="94">
          <cell r="P94">
            <v>6937015.54</v>
          </cell>
          <cell r="AB94">
            <v>6942000</v>
          </cell>
          <cell r="AL94">
            <v>6000000</v>
          </cell>
          <cell r="BM94">
            <v>6000000</v>
          </cell>
          <cell r="CQ94">
            <v>6958000</v>
          </cell>
          <cell r="CZ94">
            <v>6958000</v>
          </cell>
        </row>
        <row r="96">
          <cell r="P96">
            <v>3158562.51</v>
          </cell>
          <cell r="AB96">
            <v>2777000</v>
          </cell>
          <cell r="AL96">
            <v>0</v>
          </cell>
          <cell r="BM96">
            <v>2000000</v>
          </cell>
          <cell r="CQ96">
            <v>2000000</v>
          </cell>
          <cell r="CZ96">
            <v>2000000</v>
          </cell>
        </row>
        <row r="102">
          <cell r="P102">
            <v>4727486.88</v>
          </cell>
          <cell r="AB102">
            <v>0</v>
          </cell>
          <cell r="AL102">
            <v>0</v>
          </cell>
          <cell r="BM102">
            <v>0</v>
          </cell>
        </row>
        <row r="105">
          <cell r="P105">
            <v>96013501.519999996</v>
          </cell>
          <cell r="AB105">
            <v>0</v>
          </cell>
          <cell r="AL105">
            <v>0</v>
          </cell>
          <cell r="BM105">
            <v>0</v>
          </cell>
        </row>
        <row r="106">
          <cell r="P106">
            <v>23018629.02</v>
          </cell>
          <cell r="AB106">
            <v>0</v>
          </cell>
          <cell r="AL106">
            <v>0</v>
          </cell>
          <cell r="BM106">
            <v>0</v>
          </cell>
        </row>
        <row r="107">
          <cell r="P107">
            <v>14579175.58</v>
          </cell>
          <cell r="AB107">
            <v>0</v>
          </cell>
          <cell r="AL107">
            <v>0</v>
          </cell>
          <cell r="BM107">
            <v>0</v>
          </cell>
        </row>
        <row r="111">
          <cell r="P111">
            <v>1454839.51</v>
          </cell>
          <cell r="AB111">
            <v>1900000</v>
          </cell>
          <cell r="AL111">
            <v>968797.9341975</v>
          </cell>
          <cell r="BM111">
            <v>1527777.7777777775</v>
          </cell>
          <cell r="CQ111">
            <v>11552000</v>
          </cell>
          <cell r="CZ111">
            <v>11552000</v>
          </cell>
        </row>
        <row r="115">
          <cell r="P115">
            <v>3021264.48</v>
          </cell>
          <cell r="AB115">
            <v>0</v>
          </cell>
          <cell r="AL115">
            <v>0</v>
          </cell>
          <cell r="BM115">
            <v>0</v>
          </cell>
        </row>
        <row r="116">
          <cell r="P116">
            <v>775528.1</v>
          </cell>
          <cell r="AB116">
            <v>0</v>
          </cell>
          <cell r="AL116">
            <v>0</v>
          </cell>
          <cell r="BM116">
            <v>0</v>
          </cell>
        </row>
        <row r="117">
          <cell r="P117">
            <v>881298</v>
          </cell>
          <cell r="AB117">
            <v>0</v>
          </cell>
          <cell r="AL117">
            <v>0</v>
          </cell>
          <cell r="BM117">
            <v>0</v>
          </cell>
        </row>
        <row r="118">
          <cell r="P118">
            <v>8698964.6400000006</v>
          </cell>
          <cell r="AL118">
            <v>44789850</v>
          </cell>
          <cell r="CQ118">
            <v>20436271.220000006</v>
          </cell>
        </row>
        <row r="120">
          <cell r="P120">
            <v>259962.22</v>
          </cell>
          <cell r="AB120">
            <v>0</v>
          </cell>
          <cell r="AL120">
            <v>0</v>
          </cell>
          <cell r="BM120">
            <v>0</v>
          </cell>
        </row>
        <row r="121">
          <cell r="P121">
            <v>9647317.8000000007</v>
          </cell>
        </row>
        <row r="122">
          <cell r="P122">
            <v>24255609.170000002</v>
          </cell>
          <cell r="AB122">
            <v>0</v>
          </cell>
          <cell r="AL122">
            <v>0</v>
          </cell>
          <cell r="BM122">
            <v>0</v>
          </cell>
        </row>
        <row r="125">
          <cell r="P125">
            <v>1145923.49</v>
          </cell>
          <cell r="AB125">
            <v>1152000</v>
          </cell>
          <cell r="AL125">
            <v>2000000</v>
          </cell>
          <cell r="BM125">
            <v>3492540.65</v>
          </cell>
          <cell r="CQ125">
            <v>1126151.0836363637</v>
          </cell>
          <cell r="CZ125">
            <v>1126151.0836363637</v>
          </cell>
        </row>
        <row r="126">
          <cell r="P126">
            <v>130590.03</v>
          </cell>
          <cell r="AB126">
            <v>138000</v>
          </cell>
          <cell r="AL126">
            <v>61672.430382886625</v>
          </cell>
          <cell r="BM126">
            <v>256616.6</v>
          </cell>
          <cell r="CQ126">
            <v>4500</v>
          </cell>
          <cell r="CZ126">
            <v>4500</v>
          </cell>
        </row>
        <row r="127">
          <cell r="P127">
            <v>1480015.33</v>
          </cell>
          <cell r="AB127">
            <v>1173000</v>
          </cell>
          <cell r="AL127">
            <v>363340.19496600545</v>
          </cell>
          <cell r="BM127">
            <v>2447633.67</v>
          </cell>
          <cell r="CQ127">
            <v>125864.35</v>
          </cell>
          <cell r="CZ127">
            <v>129300</v>
          </cell>
        </row>
        <row r="128">
          <cell r="P128">
            <v>130109.19</v>
          </cell>
          <cell r="AB128">
            <v>113000</v>
          </cell>
          <cell r="AL128">
            <v>46169.374651107864</v>
          </cell>
          <cell r="BM128">
            <v>0</v>
          </cell>
          <cell r="CQ128">
            <v>0</v>
          </cell>
          <cell r="CZ128">
            <v>0</v>
          </cell>
        </row>
        <row r="129">
          <cell r="P129">
            <v>3388729.83</v>
          </cell>
          <cell r="AB129">
            <v>2481000</v>
          </cell>
          <cell r="AL129">
            <v>3272641.7429765398</v>
          </cell>
          <cell r="BM129">
            <v>3697086</v>
          </cell>
          <cell r="CQ129">
            <v>1179700</v>
          </cell>
          <cell r="CZ129">
            <v>2249700</v>
          </cell>
        </row>
        <row r="130">
          <cell r="P130">
            <v>190322.49</v>
          </cell>
          <cell r="AB130">
            <v>210000</v>
          </cell>
          <cell r="AL130">
            <v>245409.49594728346</v>
          </cell>
          <cell r="BM130">
            <v>410334.80000000005</v>
          </cell>
          <cell r="CQ130">
            <v>293900</v>
          </cell>
          <cell r="CZ130">
            <v>293900</v>
          </cell>
        </row>
        <row r="131">
          <cell r="P131">
            <v>817700.13</v>
          </cell>
          <cell r="AB131">
            <v>625000</v>
          </cell>
          <cell r="AL131">
            <v>553112.2929317879</v>
          </cell>
          <cell r="BM131">
            <v>728676.24</v>
          </cell>
          <cell r="CQ131">
            <v>573999</v>
          </cell>
          <cell r="CZ131">
            <v>573999</v>
          </cell>
        </row>
        <row r="132">
          <cell r="P132">
            <v>1138722.55</v>
          </cell>
          <cell r="AB132">
            <v>559000</v>
          </cell>
          <cell r="AL132">
            <v>0</v>
          </cell>
          <cell r="BM132">
            <v>282099.99999999994</v>
          </cell>
          <cell r="CQ132">
            <v>0</v>
          </cell>
          <cell r="CZ132">
            <v>0</v>
          </cell>
        </row>
        <row r="133">
          <cell r="AL133">
            <v>144026.46814438925</v>
          </cell>
          <cell r="BM133">
            <v>0</v>
          </cell>
          <cell r="CQ133">
            <v>0</v>
          </cell>
          <cell r="CZ133">
            <v>0</v>
          </cell>
        </row>
        <row r="134">
          <cell r="P134">
            <v>2435.39</v>
          </cell>
          <cell r="AB134">
            <v>0</v>
          </cell>
          <cell r="AL134">
            <v>0</v>
          </cell>
          <cell r="BM134">
            <v>200</v>
          </cell>
          <cell r="CQ134">
            <v>1850</v>
          </cell>
          <cell r="CZ134">
            <v>1850</v>
          </cell>
        </row>
        <row r="135">
          <cell r="P135">
            <v>2005155.57</v>
          </cell>
          <cell r="AB135">
            <v>1184000</v>
          </cell>
          <cell r="AL135">
            <v>1637349.09129305</v>
          </cell>
          <cell r="BM135">
            <v>6790982.7000000002</v>
          </cell>
          <cell r="CQ135">
            <v>2688320</v>
          </cell>
          <cell r="CZ135">
            <v>2704098.8</v>
          </cell>
        </row>
        <row r="136">
          <cell r="P136">
            <v>1285435.1100000001</v>
          </cell>
          <cell r="AB136">
            <v>528000</v>
          </cell>
          <cell r="AL136">
            <v>533821.07086107635</v>
          </cell>
          <cell r="BM136">
            <v>640060</v>
          </cell>
          <cell r="CQ136">
            <v>753562</v>
          </cell>
          <cell r="CZ136">
            <v>753562</v>
          </cell>
        </row>
        <row r="137">
          <cell r="P137">
            <v>150930.57</v>
          </cell>
          <cell r="AB137">
            <v>163000</v>
          </cell>
          <cell r="AL137">
            <v>562429.11333949515</v>
          </cell>
          <cell r="BM137">
            <v>0</v>
          </cell>
          <cell r="CQ137">
            <v>0</v>
          </cell>
          <cell r="CZ137">
            <v>0</v>
          </cell>
        </row>
        <row r="138">
          <cell r="AL138">
            <v>163101.72450637849</v>
          </cell>
          <cell r="BM138">
            <v>654887.00000000012</v>
          </cell>
          <cell r="CQ138">
            <v>0</v>
          </cell>
          <cell r="CZ138">
            <v>0</v>
          </cell>
        </row>
        <row r="140">
          <cell r="P140">
            <v>579829.98</v>
          </cell>
          <cell r="AB140">
            <v>334000</v>
          </cell>
          <cell r="AL140">
            <v>375165.56905786134</v>
          </cell>
          <cell r="BM140">
            <v>2380932.36</v>
          </cell>
          <cell r="CQ140">
            <v>656882</v>
          </cell>
          <cell r="CZ140">
            <v>643829.9</v>
          </cell>
        </row>
        <row r="141">
          <cell r="P141">
            <v>176697.07</v>
          </cell>
          <cell r="AB141">
            <v>142000</v>
          </cell>
          <cell r="AL141">
            <v>113274.34164634161</v>
          </cell>
          <cell r="BM141">
            <v>178751.99999999997</v>
          </cell>
          <cell r="CQ141">
            <v>108372</v>
          </cell>
          <cell r="CZ141">
            <v>108372</v>
          </cell>
        </row>
        <row r="142">
          <cell r="P142">
            <v>618.49</v>
          </cell>
          <cell r="AB142">
            <v>0</v>
          </cell>
          <cell r="AL142">
            <v>14710.953460563846</v>
          </cell>
          <cell r="BM142">
            <v>0</v>
          </cell>
          <cell r="CQ142">
            <v>0</v>
          </cell>
          <cell r="CZ142">
            <v>0</v>
          </cell>
        </row>
        <row r="143">
          <cell r="P143">
            <v>-22334.57</v>
          </cell>
          <cell r="AB143">
            <v>0</v>
          </cell>
          <cell r="AL143">
            <v>2674.7188110116081</v>
          </cell>
          <cell r="BM143">
            <v>0</v>
          </cell>
          <cell r="CQ143">
            <v>436363.63636363635</v>
          </cell>
          <cell r="CZ143">
            <v>436363.63636363635</v>
          </cell>
        </row>
        <row r="144">
          <cell r="P144">
            <v>1488660.12</v>
          </cell>
          <cell r="AB144">
            <v>1025000</v>
          </cell>
          <cell r="AL144">
            <v>965182.61512279091</v>
          </cell>
          <cell r="BM144">
            <v>707853.40999999992</v>
          </cell>
          <cell r="CQ144">
            <v>697221</v>
          </cell>
          <cell r="CZ144">
            <v>1660600</v>
          </cell>
        </row>
        <row r="145">
          <cell r="P145">
            <v>393089.66</v>
          </cell>
          <cell r="AB145">
            <v>394000</v>
          </cell>
          <cell r="AL145">
            <v>249251.69656054975</v>
          </cell>
          <cell r="BM145">
            <v>147928</v>
          </cell>
          <cell r="CQ145">
            <v>555939.5</v>
          </cell>
          <cell r="CZ145">
            <v>559070</v>
          </cell>
        </row>
        <row r="146">
          <cell r="P146">
            <v>4801.54</v>
          </cell>
          <cell r="AB146">
            <v>0</v>
          </cell>
          <cell r="AL146">
            <v>2710.1053408812918</v>
          </cell>
          <cell r="BM146">
            <v>21800.000000000004</v>
          </cell>
          <cell r="CQ146">
            <v>32500</v>
          </cell>
          <cell r="CZ146">
            <v>34125</v>
          </cell>
        </row>
        <row r="147">
          <cell r="P147">
            <v>2346070.83</v>
          </cell>
          <cell r="AB147">
            <v>2155000</v>
          </cell>
          <cell r="AL147">
            <v>2500000</v>
          </cell>
          <cell r="BM147">
            <v>3443444.2800000003</v>
          </cell>
          <cell r="CQ147">
            <v>1713913.3200000003</v>
          </cell>
          <cell r="CZ147">
            <v>2817711</v>
          </cell>
        </row>
        <row r="148">
          <cell r="P148">
            <v>9.82</v>
          </cell>
          <cell r="AB148">
            <v>0</v>
          </cell>
          <cell r="AL148">
            <v>0</v>
          </cell>
          <cell r="BM148">
            <v>0</v>
          </cell>
          <cell r="CQ148">
            <v>0</v>
          </cell>
          <cell r="CZ148">
            <v>0</v>
          </cell>
        </row>
        <row r="149">
          <cell r="P149">
            <v>28949.22</v>
          </cell>
          <cell r="AB149">
            <v>29000</v>
          </cell>
          <cell r="AL149">
            <v>0</v>
          </cell>
          <cell r="BM149">
            <v>0</v>
          </cell>
          <cell r="CQ149">
            <v>0</v>
          </cell>
          <cell r="CZ149">
            <v>0</v>
          </cell>
        </row>
        <row r="150">
          <cell r="P150">
            <v>3921.01</v>
          </cell>
          <cell r="AB150">
            <v>0</v>
          </cell>
          <cell r="AL150">
            <v>0</v>
          </cell>
          <cell r="BM150">
            <v>0</v>
          </cell>
          <cell r="CQ150">
            <v>0</v>
          </cell>
          <cell r="CZ150">
            <v>0</v>
          </cell>
        </row>
        <row r="151">
          <cell r="P151">
            <v>54350.59</v>
          </cell>
          <cell r="AB151">
            <v>20000000</v>
          </cell>
          <cell r="AL151">
            <v>3500</v>
          </cell>
          <cell r="BM151">
            <v>0</v>
          </cell>
          <cell r="CQ151">
            <v>0</v>
          </cell>
          <cell r="CZ151">
            <v>0</v>
          </cell>
        </row>
        <row r="152">
          <cell r="P152">
            <v>2740048.66</v>
          </cell>
          <cell r="AB152">
            <v>2668000</v>
          </cell>
          <cell r="AL152">
            <v>1590800</v>
          </cell>
          <cell r="BM152">
            <v>591000</v>
          </cell>
          <cell r="CQ152">
            <v>693897.36</v>
          </cell>
          <cell r="CZ152">
            <v>693897.36</v>
          </cell>
        </row>
        <row r="153">
          <cell r="P153">
            <v>1037161.9</v>
          </cell>
          <cell r="AB153">
            <v>1092000</v>
          </cell>
          <cell r="AL153">
            <v>738650</v>
          </cell>
          <cell r="BM153">
            <v>243000</v>
          </cell>
          <cell r="CQ153">
            <v>225500</v>
          </cell>
          <cell r="CZ153">
            <v>225500</v>
          </cell>
        </row>
        <row r="154">
          <cell r="P154">
            <v>263790690.41999999</v>
          </cell>
          <cell r="AB154">
            <v>278075593</v>
          </cell>
          <cell r="AL154">
            <v>313485547.44525546</v>
          </cell>
          <cell r="BM154">
            <v>320564622</v>
          </cell>
          <cell r="CQ154">
            <v>328050000.00000006</v>
          </cell>
          <cell r="CZ154">
            <v>328050000</v>
          </cell>
        </row>
        <row r="155">
          <cell r="P155">
            <v>347111.26</v>
          </cell>
          <cell r="AB155">
            <v>346000</v>
          </cell>
          <cell r="AL155">
            <v>408746.34750000003</v>
          </cell>
          <cell r="BM155">
            <v>654280.58840653859</v>
          </cell>
          <cell r="CQ155">
            <v>278838</v>
          </cell>
          <cell r="CZ155">
            <v>278838</v>
          </cell>
        </row>
        <row r="157">
          <cell r="P157">
            <v>260722.12</v>
          </cell>
          <cell r="AB157">
            <v>257000</v>
          </cell>
          <cell r="AL157">
            <v>596500</v>
          </cell>
          <cell r="BM157">
            <v>574137.04</v>
          </cell>
          <cell r="CQ157">
            <v>250765</v>
          </cell>
          <cell r="CZ157">
            <v>250765</v>
          </cell>
        </row>
        <row r="158">
          <cell r="P158">
            <v>80733416.099999994</v>
          </cell>
          <cell r="AB158">
            <v>0</v>
          </cell>
          <cell r="AL158">
            <v>0</v>
          </cell>
          <cell r="BM158">
            <v>54037.870753086732</v>
          </cell>
          <cell r="CQ158">
            <v>0</v>
          </cell>
          <cell r="CZ158">
            <v>0</v>
          </cell>
        </row>
        <row r="159">
          <cell r="P159">
            <v>1122365.97</v>
          </cell>
          <cell r="AB159">
            <v>1023000</v>
          </cell>
          <cell r="AL159">
            <v>1251110.42</v>
          </cell>
          <cell r="BM159">
            <v>1431254.6879075954</v>
          </cell>
          <cell r="CQ159">
            <v>1639005</v>
          </cell>
          <cell r="CZ159">
            <v>1639005</v>
          </cell>
        </row>
        <row r="160">
          <cell r="AL160">
            <v>42400256.478876591</v>
          </cell>
          <cell r="BM160">
            <v>1437011.9999999998</v>
          </cell>
          <cell r="CQ160">
            <v>0</v>
          </cell>
          <cell r="CZ160">
            <v>0</v>
          </cell>
        </row>
        <row r="161">
          <cell r="AL161">
            <v>0</v>
          </cell>
          <cell r="BM161">
            <v>7342409.9999999991</v>
          </cell>
          <cell r="CQ161">
            <v>0</v>
          </cell>
          <cell r="CZ161">
            <v>0</v>
          </cell>
        </row>
        <row r="162">
          <cell r="BM162">
            <v>0</v>
          </cell>
          <cell r="CQ162">
            <v>0</v>
          </cell>
          <cell r="CZ162">
            <v>0</v>
          </cell>
        </row>
        <row r="163">
          <cell r="CQ163">
            <v>0</v>
          </cell>
          <cell r="CZ163">
            <v>0</v>
          </cell>
        </row>
        <row r="164">
          <cell r="P164">
            <v>1561809.88</v>
          </cell>
          <cell r="AB164">
            <v>1396000</v>
          </cell>
          <cell r="AL164">
            <v>400000</v>
          </cell>
          <cell r="BM164">
            <v>1744185.6000000003</v>
          </cell>
          <cell r="CQ164">
            <v>0</v>
          </cell>
          <cell r="CZ164">
            <v>0</v>
          </cell>
        </row>
        <row r="165">
          <cell r="CQ165">
            <v>150500</v>
          </cell>
          <cell r="CZ165">
            <v>150500</v>
          </cell>
        </row>
        <row r="166">
          <cell r="CQ166">
            <v>5399999.9999999991</v>
          </cell>
          <cell r="CZ166">
            <v>5399999.9999999991</v>
          </cell>
        </row>
        <row r="167">
          <cell r="CQ167">
            <v>32372600</v>
          </cell>
          <cell r="CZ167">
            <v>32500000</v>
          </cell>
        </row>
        <row r="168">
          <cell r="CQ168">
            <v>0</v>
          </cell>
          <cell r="CZ168">
            <v>0</v>
          </cell>
        </row>
        <row r="169">
          <cell r="CQ169">
            <v>12000000</v>
          </cell>
          <cell r="CZ169">
            <v>12000000</v>
          </cell>
        </row>
        <row r="170">
          <cell r="CQ170">
            <v>0</v>
          </cell>
          <cell r="CZ170">
            <v>0</v>
          </cell>
        </row>
        <row r="171">
          <cell r="CQ171">
            <v>93000000</v>
          </cell>
          <cell r="CZ171">
            <v>94046140</v>
          </cell>
        </row>
        <row r="172">
          <cell r="CZ172">
            <v>0</v>
          </cell>
        </row>
        <row r="173">
          <cell r="CZ173">
            <v>0</v>
          </cell>
        </row>
        <row r="174">
          <cell r="CZ174">
            <v>0</v>
          </cell>
        </row>
        <row r="175">
          <cell r="CZ175">
            <v>0</v>
          </cell>
        </row>
        <row r="176">
          <cell r="CZ176">
            <v>0</v>
          </cell>
        </row>
        <row r="177">
          <cell r="P177">
            <v>8903.1</v>
          </cell>
          <cell r="AB177">
            <v>0</v>
          </cell>
          <cell r="AL177">
            <v>0</v>
          </cell>
          <cell r="BM177">
            <v>8462.0000000000018</v>
          </cell>
          <cell r="CQ177">
            <v>7500</v>
          </cell>
          <cell r="CZ177">
            <v>7500</v>
          </cell>
        </row>
        <row r="178">
          <cell r="P178">
            <v>-1543.61</v>
          </cell>
          <cell r="AB178">
            <v>0</v>
          </cell>
          <cell r="AL178">
            <v>0</v>
          </cell>
          <cell r="BM178">
            <v>0</v>
          </cell>
          <cell r="CQ178">
            <v>0</v>
          </cell>
          <cell r="CZ178">
            <v>0</v>
          </cell>
        </row>
        <row r="179">
          <cell r="AB179">
            <v>0</v>
          </cell>
          <cell r="AL179">
            <v>104639700</v>
          </cell>
          <cell r="BM179">
            <v>0</v>
          </cell>
          <cell r="CQ179">
            <v>0</v>
          </cell>
          <cell r="CZ179">
            <v>0</v>
          </cell>
        </row>
        <row r="180">
          <cell r="P180">
            <v>61083135.240000002</v>
          </cell>
          <cell r="AB180">
            <v>0</v>
          </cell>
          <cell r="AL180">
            <v>0</v>
          </cell>
          <cell r="BM180">
            <v>0</v>
          </cell>
          <cell r="CQ180">
            <v>0</v>
          </cell>
          <cell r="CZ180">
            <v>0</v>
          </cell>
        </row>
        <row r="181">
          <cell r="P181">
            <v>25712954.719999999</v>
          </cell>
          <cell r="AB181">
            <v>0</v>
          </cell>
          <cell r="AL181">
            <v>0</v>
          </cell>
          <cell r="BM181">
            <v>11028015</v>
          </cell>
          <cell r="CQ181">
            <v>9296568</v>
          </cell>
          <cell r="CZ181">
            <v>9296568</v>
          </cell>
        </row>
        <row r="182">
          <cell r="P182">
            <v>49288244.259999998</v>
          </cell>
          <cell r="AB182">
            <v>0</v>
          </cell>
          <cell r="AL182">
            <v>0</v>
          </cell>
          <cell r="BM182">
            <v>51289680</v>
          </cell>
          <cell r="CQ182">
            <v>61976521</v>
          </cell>
          <cell r="CZ182">
            <v>61976521</v>
          </cell>
        </row>
        <row r="183">
          <cell r="P183">
            <v>72851055.700000003</v>
          </cell>
          <cell r="AB183">
            <v>0</v>
          </cell>
          <cell r="AL183">
            <v>0</v>
          </cell>
          <cell r="BM183">
            <v>0</v>
          </cell>
          <cell r="CQ183">
            <v>0</v>
          </cell>
          <cell r="CZ183">
            <v>0</v>
          </cell>
        </row>
        <row r="184">
          <cell r="P184">
            <v>11828044.59</v>
          </cell>
          <cell r="AB184">
            <v>0</v>
          </cell>
          <cell r="AL184">
            <v>0</v>
          </cell>
          <cell r="BM184">
            <v>9408618</v>
          </cell>
          <cell r="CQ184">
            <v>12900842</v>
          </cell>
          <cell r="CZ184">
            <v>12900842</v>
          </cell>
        </row>
        <row r="185">
          <cell r="P185">
            <v>62521794.759999998</v>
          </cell>
          <cell r="AB185">
            <v>150000000</v>
          </cell>
          <cell r="AL185">
            <v>0</v>
          </cell>
          <cell r="BM185">
            <v>11849377</v>
          </cell>
          <cell r="CQ185">
            <v>14747231</v>
          </cell>
          <cell r="CZ185">
            <v>14747231</v>
          </cell>
        </row>
        <row r="186">
          <cell r="P186">
            <v>1105689.47</v>
          </cell>
          <cell r="AB186">
            <v>0</v>
          </cell>
          <cell r="AL186">
            <v>0</v>
          </cell>
          <cell r="BM186">
            <v>2337471</v>
          </cell>
          <cell r="CQ186">
            <v>2578810</v>
          </cell>
          <cell r="CZ186">
            <v>2578810</v>
          </cell>
        </row>
        <row r="187">
          <cell r="BM187">
            <v>3676508.67</v>
          </cell>
          <cell r="CQ187">
            <v>11618901.000000011</v>
          </cell>
          <cell r="CZ187">
            <v>11638461.000000011</v>
          </cell>
        </row>
        <row r="188">
          <cell r="BM188">
            <v>0</v>
          </cell>
          <cell r="CQ188">
            <v>0</v>
          </cell>
        </row>
        <row r="189">
          <cell r="BM189">
            <v>0</v>
          </cell>
          <cell r="CQ189">
            <v>0</v>
          </cell>
        </row>
        <row r="190">
          <cell r="P190">
            <v>2900571</v>
          </cell>
          <cell r="AB190">
            <v>2891000</v>
          </cell>
          <cell r="AL190">
            <v>2433503.6970602921</v>
          </cell>
          <cell r="BM190">
            <v>2400000</v>
          </cell>
          <cell r="CQ190">
            <v>2993792.1761359004</v>
          </cell>
          <cell r="CZ190">
            <v>2803336.6</v>
          </cell>
        </row>
        <row r="191">
          <cell r="P191">
            <v>-15.52</v>
          </cell>
          <cell r="AB191">
            <v>0</v>
          </cell>
          <cell r="AL191">
            <v>0</v>
          </cell>
          <cell r="BM191">
            <v>0</v>
          </cell>
          <cell r="CQ191">
            <v>0</v>
          </cell>
          <cell r="CZ191">
            <v>0</v>
          </cell>
        </row>
        <row r="192">
          <cell r="P192">
            <v>4414495.05</v>
          </cell>
          <cell r="AB192">
            <v>0</v>
          </cell>
          <cell r="AL192">
            <v>5650489.1339999996</v>
          </cell>
          <cell r="BM192">
            <v>6853500.6699999999</v>
          </cell>
          <cell r="CQ192">
            <v>6613900.9199999999</v>
          </cell>
          <cell r="CZ192">
            <v>6637442.4746000003</v>
          </cell>
        </row>
        <row r="193">
          <cell r="P193">
            <v>8513.4</v>
          </cell>
          <cell r="AB193">
            <v>9000</v>
          </cell>
          <cell r="AL193">
            <v>18000</v>
          </cell>
          <cell r="BM193">
            <v>0</v>
          </cell>
          <cell r="CQ193">
            <v>0</v>
          </cell>
          <cell r="CZ193">
            <v>0</v>
          </cell>
        </row>
        <row r="194">
          <cell r="CQ194">
            <v>172000</v>
          </cell>
          <cell r="CZ194">
            <v>172000</v>
          </cell>
        </row>
        <row r="196">
          <cell r="P196">
            <v>773576.26</v>
          </cell>
          <cell r="AB196">
            <v>568000</v>
          </cell>
          <cell r="AL196">
            <v>439241.85200000001</v>
          </cell>
          <cell r="BM196">
            <v>307003.99660000001</v>
          </cell>
          <cell r="CQ196">
            <v>221630</v>
          </cell>
          <cell r="CZ196">
            <v>221630</v>
          </cell>
        </row>
        <row r="197">
          <cell r="CQ197">
            <v>0</v>
          </cell>
          <cell r="CZ197">
            <v>0</v>
          </cell>
        </row>
        <row r="198">
          <cell r="P198">
            <v>134852</v>
          </cell>
          <cell r="AB198">
            <v>119000</v>
          </cell>
          <cell r="AL198">
            <v>60758.148000000001</v>
          </cell>
          <cell r="BM198">
            <v>67470</v>
          </cell>
          <cell r="CQ198">
            <v>138200</v>
          </cell>
          <cell r="CZ198">
            <v>138200</v>
          </cell>
        </row>
        <row r="199">
          <cell r="P199">
            <v>243446.5</v>
          </cell>
          <cell r="AB199">
            <v>0</v>
          </cell>
          <cell r="AL199">
            <v>0</v>
          </cell>
          <cell r="BM199">
            <v>0</v>
          </cell>
          <cell r="CQ199">
            <v>0</v>
          </cell>
          <cell r="CZ199">
            <v>0</v>
          </cell>
        </row>
        <row r="200">
          <cell r="P200">
            <v>10362.41</v>
          </cell>
          <cell r="AB200">
            <v>0</v>
          </cell>
          <cell r="AL200">
            <v>0</v>
          </cell>
          <cell r="BM200">
            <v>0</v>
          </cell>
          <cell r="CQ200">
            <v>11100</v>
          </cell>
          <cell r="CZ200">
            <v>11100</v>
          </cell>
        </row>
        <row r="201">
          <cell r="CQ201">
            <v>600000</v>
          </cell>
          <cell r="CZ201">
            <v>600000</v>
          </cell>
        </row>
        <row r="202">
          <cell r="P202">
            <v>3847798.43</v>
          </cell>
          <cell r="AB202">
            <v>1200000</v>
          </cell>
          <cell r="AL202">
            <v>4200000</v>
          </cell>
          <cell r="BM202">
            <v>9787157.9900000021</v>
          </cell>
          <cell r="CQ202">
            <v>0</v>
          </cell>
          <cell r="CZ202">
            <v>0</v>
          </cell>
        </row>
        <row r="203">
          <cell r="CQ203">
            <v>7509325</v>
          </cell>
          <cell r="CZ203">
            <v>1883000</v>
          </cell>
        </row>
        <row r="204">
          <cell r="CQ204">
            <v>4130900</v>
          </cell>
          <cell r="CZ204">
            <v>2502800</v>
          </cell>
        </row>
        <row r="205">
          <cell r="CQ205">
            <v>1185000</v>
          </cell>
          <cell r="CZ205">
            <v>1185000</v>
          </cell>
        </row>
        <row r="206">
          <cell r="BM206">
            <v>0</v>
          </cell>
          <cell r="CQ206">
            <v>0</v>
          </cell>
          <cell r="CZ206">
            <v>0</v>
          </cell>
        </row>
        <row r="207">
          <cell r="CQ207">
            <v>400000</v>
          </cell>
        </row>
        <row r="208">
          <cell r="P208">
            <v>916730</v>
          </cell>
          <cell r="AB208">
            <v>0</v>
          </cell>
          <cell r="AL208">
            <v>11500</v>
          </cell>
          <cell r="BM208">
            <v>1500</v>
          </cell>
          <cell r="CQ208">
            <v>3100</v>
          </cell>
          <cell r="CZ208">
            <v>3100</v>
          </cell>
        </row>
        <row r="209">
          <cell r="P209">
            <v>2527285.36</v>
          </cell>
          <cell r="AB209">
            <v>0</v>
          </cell>
          <cell r="AL209">
            <v>4238500</v>
          </cell>
          <cell r="BM209">
            <v>4541372</v>
          </cell>
          <cell r="CQ209">
            <v>33354579</v>
          </cell>
          <cell r="CZ209">
            <v>16665800</v>
          </cell>
        </row>
        <row r="210">
          <cell r="P210">
            <v>1121990.48</v>
          </cell>
          <cell r="AB210">
            <v>1038000</v>
          </cell>
          <cell r="AL210">
            <v>400000</v>
          </cell>
          <cell r="BM210">
            <v>294358.99999999994</v>
          </cell>
          <cell r="CQ210">
            <v>305000</v>
          </cell>
          <cell r="CZ210">
            <v>305000</v>
          </cell>
        </row>
        <row r="211">
          <cell r="P211">
            <v>129578.42</v>
          </cell>
          <cell r="AB211">
            <v>100000</v>
          </cell>
          <cell r="AL211">
            <v>199999.99874999997</v>
          </cell>
          <cell r="BM211">
            <v>400885</v>
          </cell>
          <cell r="CQ211">
            <v>2695000</v>
          </cell>
          <cell r="CZ211">
            <v>1195000</v>
          </cell>
        </row>
        <row r="212">
          <cell r="P212">
            <v>32987.74</v>
          </cell>
          <cell r="AB212">
            <v>0</v>
          </cell>
          <cell r="AL212">
            <v>0</v>
          </cell>
          <cell r="BM212">
            <v>0</v>
          </cell>
          <cell r="CQ212">
            <v>0</v>
          </cell>
          <cell r="CZ212">
            <v>0</v>
          </cell>
        </row>
        <row r="213">
          <cell r="P213">
            <v>2632608.27</v>
          </cell>
          <cell r="AB213">
            <v>2546000</v>
          </cell>
          <cell r="AL213">
            <v>402609.98290141654</v>
          </cell>
          <cell r="BM213">
            <v>400000.00000000006</v>
          </cell>
          <cell r="CQ213">
            <v>365000</v>
          </cell>
          <cell r="CZ213">
            <v>365000</v>
          </cell>
        </row>
        <row r="214">
          <cell r="P214">
            <v>14043301.74</v>
          </cell>
          <cell r="AB214">
            <v>5000000</v>
          </cell>
          <cell r="AL214">
            <v>10500000</v>
          </cell>
          <cell r="BM214">
            <v>5778159</v>
          </cell>
          <cell r="CQ214">
            <v>4250000</v>
          </cell>
          <cell r="CZ214">
            <v>4250000</v>
          </cell>
        </row>
        <row r="215">
          <cell r="P215">
            <v>4001861.97</v>
          </cell>
          <cell r="AB215">
            <v>5000000</v>
          </cell>
          <cell r="AL215">
            <v>736264.03636162402</v>
          </cell>
          <cell r="BM215">
            <v>1903350.9500000002</v>
          </cell>
          <cell r="CQ215">
            <v>2212016</v>
          </cell>
          <cell r="CZ215">
            <v>2212016</v>
          </cell>
        </row>
        <row r="216">
          <cell r="AL216">
            <v>361125.98073695967</v>
          </cell>
          <cell r="BM216">
            <v>1201276.9859955183</v>
          </cell>
          <cell r="CQ216">
            <v>486004</v>
          </cell>
          <cell r="CZ216">
            <v>486004</v>
          </cell>
        </row>
        <row r="217">
          <cell r="P217">
            <v>6587018.8300000001</v>
          </cell>
          <cell r="AB217">
            <v>3000000</v>
          </cell>
          <cell r="AL217">
            <v>0</v>
          </cell>
          <cell r="BM217">
            <v>0</v>
          </cell>
          <cell r="CQ217">
            <v>0</v>
          </cell>
          <cell r="CZ217">
            <v>0</v>
          </cell>
        </row>
        <row r="218">
          <cell r="AL218">
            <v>263352.28999999998</v>
          </cell>
          <cell r="BM218">
            <v>859250.00000000012</v>
          </cell>
          <cell r="CQ218">
            <v>0</v>
          </cell>
          <cell r="CZ218">
            <v>0</v>
          </cell>
        </row>
        <row r="219">
          <cell r="AL219">
            <v>462212.93</v>
          </cell>
          <cell r="BM219">
            <v>479402.99199205963</v>
          </cell>
          <cell r="CQ219">
            <v>573119</v>
          </cell>
          <cell r="CZ219">
            <v>573119</v>
          </cell>
        </row>
        <row r="220">
          <cell r="AL220">
            <v>873634.32000000007</v>
          </cell>
          <cell r="BM220">
            <v>814378.73333852645</v>
          </cell>
          <cell r="CQ220">
            <v>916349</v>
          </cell>
          <cell r="CZ220">
            <v>916349</v>
          </cell>
        </row>
        <row r="221">
          <cell r="AL221">
            <v>218937.93</v>
          </cell>
          <cell r="BM221">
            <v>253904.94758077961</v>
          </cell>
          <cell r="CQ221">
            <v>344205</v>
          </cell>
          <cell r="CZ221">
            <v>344205</v>
          </cell>
        </row>
        <row r="222">
          <cell r="AL222">
            <v>130281.70000000001</v>
          </cell>
          <cell r="BM222">
            <v>11378.099999999999</v>
          </cell>
          <cell r="CQ222">
            <v>8131</v>
          </cell>
          <cell r="CZ222">
            <v>8131</v>
          </cell>
        </row>
        <row r="223">
          <cell r="AL223">
            <v>11354.120000000003</v>
          </cell>
          <cell r="BM223">
            <v>32536.323062584066</v>
          </cell>
          <cell r="CQ223">
            <v>6664</v>
          </cell>
          <cell r="CZ223">
            <v>6664</v>
          </cell>
        </row>
        <row r="224">
          <cell r="AL224">
            <v>40226.71</v>
          </cell>
          <cell r="BM224">
            <v>33928.60402605014</v>
          </cell>
          <cell r="CQ224">
            <v>31537</v>
          </cell>
          <cell r="CZ224">
            <v>31537</v>
          </cell>
        </row>
        <row r="225">
          <cell r="CQ225">
            <v>1033000</v>
          </cell>
          <cell r="CZ225">
            <v>919250</v>
          </cell>
        </row>
        <row r="226">
          <cell r="CQ226">
            <v>0</v>
          </cell>
          <cell r="CZ226">
            <v>0</v>
          </cell>
        </row>
        <row r="227">
          <cell r="P227">
            <v>386362.58</v>
          </cell>
          <cell r="AB227">
            <v>385000</v>
          </cell>
          <cell r="AL227">
            <v>123251.77929999999</v>
          </cell>
          <cell r="BM227">
            <v>148447.29999999999</v>
          </cell>
          <cell r="CQ227">
            <v>139965</v>
          </cell>
          <cell r="CZ227">
            <v>139965</v>
          </cell>
        </row>
        <row r="228">
          <cell r="P228">
            <v>5348557.6399999997</v>
          </cell>
          <cell r="AB228">
            <v>0</v>
          </cell>
          <cell r="AL228">
            <v>4376748.2207000004</v>
          </cell>
          <cell r="BM228">
            <v>3689356.39</v>
          </cell>
          <cell r="CQ228">
            <v>4219804</v>
          </cell>
          <cell r="CZ228">
            <v>4225712</v>
          </cell>
        </row>
        <row r="229">
          <cell r="P229">
            <v>16674117.65</v>
          </cell>
          <cell r="AB229">
            <v>9859418.0039999988</v>
          </cell>
          <cell r="AL229">
            <v>8980463.3059999999</v>
          </cell>
          <cell r="BM229">
            <v>2197435.84</v>
          </cell>
          <cell r="CQ229">
            <v>0</v>
          </cell>
          <cell r="CZ229">
            <v>0</v>
          </cell>
        </row>
        <row r="230">
          <cell r="CQ230">
            <v>2313941.4560000002</v>
          </cell>
          <cell r="CZ230">
            <v>2237941.4560000002</v>
          </cell>
        </row>
        <row r="232">
          <cell r="P232">
            <v>1429498.51</v>
          </cell>
          <cell r="AB232">
            <v>1083000</v>
          </cell>
          <cell r="AL232">
            <v>3063507</v>
          </cell>
          <cell r="BM232">
            <v>3683227.0000000005</v>
          </cell>
          <cell r="CQ232">
            <v>2874028</v>
          </cell>
          <cell r="CZ232">
            <v>2090664</v>
          </cell>
        </row>
        <row r="233">
          <cell r="P233">
            <v>115296.33</v>
          </cell>
          <cell r="AB233">
            <v>70000</v>
          </cell>
          <cell r="AL233">
            <v>0</v>
          </cell>
          <cell r="BM233">
            <v>86750</v>
          </cell>
          <cell r="CQ233">
            <v>86750</v>
          </cell>
          <cell r="CZ233">
            <v>86750</v>
          </cell>
        </row>
        <row r="234">
          <cell r="P234">
            <v>5021130.16</v>
          </cell>
          <cell r="AB234">
            <v>5103050.0999999996</v>
          </cell>
          <cell r="AL234">
            <v>3100000</v>
          </cell>
          <cell r="BM234">
            <v>1273997.99</v>
          </cell>
          <cell r="CQ234">
            <v>1151700</v>
          </cell>
          <cell r="CZ234">
            <v>1399785</v>
          </cell>
        </row>
        <row r="235">
          <cell r="P235">
            <v>1850481.75</v>
          </cell>
          <cell r="AB235">
            <v>1421000</v>
          </cell>
          <cell r="AL235">
            <v>1500000</v>
          </cell>
          <cell r="BM235">
            <v>2641795.0100000002</v>
          </cell>
          <cell r="CQ235">
            <v>2022110</v>
          </cell>
          <cell r="CZ235">
            <v>2660570</v>
          </cell>
        </row>
        <row r="236">
          <cell r="P236">
            <v>301</v>
          </cell>
          <cell r="AB236">
            <v>0</v>
          </cell>
          <cell r="AL236">
            <v>0</v>
          </cell>
          <cell r="BM236">
            <v>1690645</v>
          </cell>
          <cell r="CQ236">
            <v>1610950.6892000001</v>
          </cell>
          <cell r="CZ236">
            <v>1621494.6892000001</v>
          </cell>
        </row>
        <row r="237">
          <cell r="P237">
            <v>701467.12</v>
          </cell>
          <cell r="AB237">
            <v>329000</v>
          </cell>
          <cell r="AL237">
            <v>50000</v>
          </cell>
          <cell r="BM237">
            <v>92500</v>
          </cell>
          <cell r="CQ237">
            <v>0</v>
          </cell>
          <cell r="CZ237">
            <v>0</v>
          </cell>
        </row>
        <row r="238">
          <cell r="P238">
            <v>338193.58</v>
          </cell>
          <cell r="AB238">
            <v>271000</v>
          </cell>
          <cell r="AL238">
            <v>299999.995</v>
          </cell>
          <cell r="BM238">
            <v>276570.49</v>
          </cell>
          <cell r="CQ238">
            <v>197457</v>
          </cell>
          <cell r="CZ238">
            <v>197457</v>
          </cell>
        </row>
        <row r="239">
          <cell r="P239">
            <v>3505067.3</v>
          </cell>
          <cell r="AB239">
            <v>2790000</v>
          </cell>
          <cell r="AL239">
            <v>0</v>
          </cell>
          <cell r="BM239">
            <v>1982497.9</v>
          </cell>
          <cell r="CQ239">
            <v>1553200</v>
          </cell>
          <cell r="CZ239">
            <v>1559200</v>
          </cell>
        </row>
        <row r="240">
          <cell r="P240">
            <v>990964.6</v>
          </cell>
          <cell r="AB240">
            <v>534000</v>
          </cell>
          <cell r="AL240">
            <v>3545651.1243607141</v>
          </cell>
          <cell r="BM240">
            <v>4559854.42</v>
          </cell>
          <cell r="CQ240">
            <v>4132440</v>
          </cell>
          <cell r="CZ240">
            <v>2477080</v>
          </cell>
        </row>
        <row r="241">
          <cell r="P241">
            <v>23697854.18</v>
          </cell>
          <cell r="AB241">
            <v>22958000</v>
          </cell>
          <cell r="AL241">
            <v>23593500</v>
          </cell>
          <cell r="BM241">
            <v>18721810.989999998</v>
          </cell>
          <cell r="CQ241">
            <v>12136803.168000001</v>
          </cell>
          <cell r="CZ241">
            <v>12136803.168000001</v>
          </cell>
        </row>
        <row r="242">
          <cell r="P242">
            <v>1063895.94</v>
          </cell>
          <cell r="AB242">
            <v>25000</v>
          </cell>
          <cell r="AL242">
            <v>1000000</v>
          </cell>
          <cell r="BM242">
            <v>1100000</v>
          </cell>
          <cell r="CQ242">
            <v>0</v>
          </cell>
          <cell r="CZ242">
            <v>0</v>
          </cell>
        </row>
        <row r="243">
          <cell r="P243">
            <v>1979000.85</v>
          </cell>
          <cell r="AB243">
            <v>1433000</v>
          </cell>
          <cell r="AL243" t="e">
            <v>#REF!</v>
          </cell>
          <cell r="BM243">
            <v>3461223</v>
          </cell>
          <cell r="CQ243">
            <v>3016183</v>
          </cell>
          <cell r="CZ243">
            <v>3054228</v>
          </cell>
        </row>
        <row r="244">
          <cell r="P244">
            <v>3389284.86</v>
          </cell>
          <cell r="AB244">
            <v>2756000</v>
          </cell>
          <cell r="AL244">
            <v>4000000</v>
          </cell>
          <cell r="BM244">
            <v>2993306.8499999996</v>
          </cell>
          <cell r="CQ244">
            <v>2965931</v>
          </cell>
          <cell r="CZ244">
            <v>2977181</v>
          </cell>
        </row>
        <row r="245">
          <cell r="P245">
            <v>447446.88</v>
          </cell>
          <cell r="AB245">
            <v>454000</v>
          </cell>
          <cell r="AL245" t="e">
            <v>#REF!</v>
          </cell>
          <cell r="BM245">
            <v>324267.19</v>
          </cell>
          <cell r="CQ245">
            <v>236361.56</v>
          </cell>
          <cell r="CZ245">
            <v>236501.56</v>
          </cell>
        </row>
        <row r="246">
          <cell r="P246">
            <v>55136.37</v>
          </cell>
          <cell r="AB246">
            <v>51000</v>
          </cell>
          <cell r="AL246">
            <v>56799.997500000005</v>
          </cell>
          <cell r="BM246">
            <v>148919</v>
          </cell>
          <cell r="CQ246">
            <v>38900</v>
          </cell>
          <cell r="CZ246">
            <v>38900</v>
          </cell>
        </row>
        <row r="247">
          <cell r="P247">
            <v>2721.83</v>
          </cell>
          <cell r="AB247">
            <v>0</v>
          </cell>
          <cell r="AL247" t="e">
            <v>#REF!</v>
          </cell>
          <cell r="BM247">
            <v>15500</v>
          </cell>
          <cell r="CQ247">
            <v>19600</v>
          </cell>
          <cell r="CZ247">
            <v>19600</v>
          </cell>
        </row>
        <row r="248">
          <cell r="P248">
            <v>919279.46</v>
          </cell>
          <cell r="AB248">
            <v>1063000</v>
          </cell>
          <cell r="AL248">
            <v>0</v>
          </cell>
          <cell r="BM248">
            <v>1196000.01</v>
          </cell>
          <cell r="CQ248">
            <v>2172800</v>
          </cell>
          <cell r="CZ248">
            <v>1000000</v>
          </cell>
        </row>
        <row r="249">
          <cell r="P249">
            <v>1466078.93</v>
          </cell>
          <cell r="AB249">
            <v>998000</v>
          </cell>
          <cell r="AL249">
            <v>2641097.9949427345</v>
          </cell>
          <cell r="BM249">
            <v>3239240.1300000004</v>
          </cell>
          <cell r="CQ249">
            <v>3569262.2</v>
          </cell>
          <cell r="CZ249">
            <v>3015173</v>
          </cell>
        </row>
        <row r="250">
          <cell r="CQ250">
            <v>300000</v>
          </cell>
        </row>
        <row r="251">
          <cell r="P251">
            <v>9353976.1600000001</v>
          </cell>
          <cell r="AB251">
            <v>6296000</v>
          </cell>
          <cell r="AL251">
            <v>0</v>
          </cell>
          <cell r="BM251">
            <v>0</v>
          </cell>
          <cell r="CQ251">
            <v>0</v>
          </cell>
          <cell r="CZ251">
            <v>0</v>
          </cell>
        </row>
        <row r="252">
          <cell r="P252">
            <v>123435.04</v>
          </cell>
          <cell r="AB252">
            <v>0</v>
          </cell>
          <cell r="AL252">
            <v>0</v>
          </cell>
          <cell r="BM252">
            <v>0</v>
          </cell>
          <cell r="CQ252">
            <v>0</v>
          </cell>
          <cell r="CZ252">
            <v>0</v>
          </cell>
        </row>
        <row r="253">
          <cell r="CQ253">
            <v>188700.00000000003</v>
          </cell>
          <cell r="CZ253">
            <v>190000</v>
          </cell>
        </row>
        <row r="254">
          <cell r="CQ254">
            <v>120000</v>
          </cell>
          <cell r="CZ254">
            <v>120000</v>
          </cell>
        </row>
        <row r="256">
          <cell r="P256">
            <v>4192883.24</v>
          </cell>
          <cell r="AB256">
            <v>3970000</v>
          </cell>
          <cell r="AL256" t="e">
            <v>#REF!</v>
          </cell>
          <cell r="BM256">
            <v>5592289</v>
          </cell>
          <cell r="CQ256">
            <v>9327600</v>
          </cell>
          <cell r="CZ256">
            <v>9327600</v>
          </cell>
        </row>
        <row r="257">
          <cell r="P257">
            <v>581169.56999999995</v>
          </cell>
          <cell r="AB257">
            <v>555000</v>
          </cell>
          <cell r="AL257">
            <v>581000</v>
          </cell>
          <cell r="BM257">
            <v>599416.11</v>
          </cell>
          <cell r="CQ257">
            <v>638675.45454545459</v>
          </cell>
          <cell r="CZ257">
            <v>638675.45454545459</v>
          </cell>
        </row>
        <row r="258">
          <cell r="P258">
            <v>106716262.5</v>
          </cell>
          <cell r="AB258">
            <v>114831000</v>
          </cell>
          <cell r="AL258">
            <v>141671040</v>
          </cell>
          <cell r="BM258">
            <v>151641040</v>
          </cell>
          <cell r="CQ258">
            <v>38000000</v>
          </cell>
          <cell r="CZ258">
            <v>38000000</v>
          </cell>
        </row>
        <row r="259">
          <cell r="P259">
            <v>196.85</v>
          </cell>
          <cell r="AB259">
            <v>0</v>
          </cell>
          <cell r="AL259">
            <v>0</v>
          </cell>
          <cell r="BM259">
            <v>0</v>
          </cell>
          <cell r="CQ259">
            <v>0</v>
          </cell>
          <cell r="CZ259">
            <v>0</v>
          </cell>
        </row>
        <row r="260">
          <cell r="P260">
            <v>747086.99</v>
          </cell>
          <cell r="AB260">
            <v>0</v>
          </cell>
          <cell r="AL260" t="e">
            <v>#REF!</v>
          </cell>
          <cell r="BM260">
            <v>0</v>
          </cell>
          <cell r="CQ260">
            <v>0</v>
          </cell>
          <cell r="CZ260">
            <v>0</v>
          </cell>
        </row>
        <row r="261">
          <cell r="P261">
            <v>6842548.9000000004</v>
          </cell>
          <cell r="AB261">
            <v>0</v>
          </cell>
          <cell r="AL261" t="e">
            <v>#REF!</v>
          </cell>
          <cell r="BM261">
            <v>0</v>
          </cell>
          <cell r="CQ261">
            <v>0</v>
          </cell>
          <cell r="CZ261">
            <v>0</v>
          </cell>
        </row>
        <row r="262">
          <cell r="P262">
            <v>1202646.54</v>
          </cell>
          <cell r="AB262">
            <v>835000</v>
          </cell>
          <cell r="AL262">
            <v>1216557.3732782006</v>
          </cell>
          <cell r="BM262">
            <v>484569.7</v>
          </cell>
          <cell r="CQ262">
            <v>300000</v>
          </cell>
          <cell r="CZ262">
            <v>314997</v>
          </cell>
        </row>
        <row r="263">
          <cell r="AL263">
            <v>13500000</v>
          </cell>
          <cell r="BM263">
            <v>9117242.9900000002</v>
          </cell>
          <cell r="CQ263">
            <v>2716606.16</v>
          </cell>
          <cell r="CZ263">
            <v>2384258.37</v>
          </cell>
        </row>
        <row r="264">
          <cell r="BM264">
            <v>0</v>
          </cell>
          <cell r="CQ264">
            <v>1000000</v>
          </cell>
          <cell r="CZ264">
            <v>1200000</v>
          </cell>
        </row>
        <row r="265">
          <cell r="BM265">
            <v>0</v>
          </cell>
          <cell r="CQ265">
            <v>60118.265454545457</v>
          </cell>
          <cell r="CZ265">
            <v>60118.265454545457</v>
          </cell>
        </row>
        <row r="266">
          <cell r="BM266">
            <v>0</v>
          </cell>
          <cell r="CQ266">
            <v>30000</v>
          </cell>
          <cell r="CZ266">
            <v>40000</v>
          </cell>
        </row>
        <row r="267">
          <cell r="BM267">
            <v>0</v>
          </cell>
          <cell r="CQ267">
            <v>3020308.1637519998</v>
          </cell>
          <cell r="CZ267">
            <v>4000000</v>
          </cell>
        </row>
        <row r="268">
          <cell r="BM268">
            <v>0</v>
          </cell>
          <cell r="CQ268">
            <v>2343918.7832499999</v>
          </cell>
          <cell r="CZ268">
            <v>2343918.7832499999</v>
          </cell>
        </row>
        <row r="269">
          <cell r="CQ269">
            <v>2100000</v>
          </cell>
          <cell r="CZ269">
            <v>3000000</v>
          </cell>
        </row>
        <row r="271">
          <cell r="BM271">
            <v>0</v>
          </cell>
          <cell r="CQ271">
            <v>0</v>
          </cell>
          <cell r="CZ271">
            <v>0</v>
          </cell>
        </row>
        <row r="272">
          <cell r="P272">
            <v>2990430.95</v>
          </cell>
          <cell r="AB272">
            <v>2991000</v>
          </cell>
          <cell r="AL272">
            <v>153380701.69</v>
          </cell>
          <cell r="BM272">
            <v>3346063.01</v>
          </cell>
          <cell r="CQ272">
            <v>3346063.63</v>
          </cell>
          <cell r="CZ272">
            <v>3346063.63</v>
          </cell>
        </row>
        <row r="273">
          <cell r="P273">
            <v>661134.09</v>
          </cell>
          <cell r="AB273">
            <v>316000</v>
          </cell>
          <cell r="AL273">
            <v>582827.61600000004</v>
          </cell>
          <cell r="BM273">
            <v>321700</v>
          </cell>
          <cell r="CQ273">
            <v>290350</v>
          </cell>
          <cell r="CZ273">
            <v>290350</v>
          </cell>
        </row>
        <row r="274">
          <cell r="P274">
            <v>189844.09</v>
          </cell>
          <cell r="AB274">
            <v>190000</v>
          </cell>
          <cell r="AL274">
            <v>21760.536</v>
          </cell>
          <cell r="BM274">
            <v>42001</v>
          </cell>
          <cell r="CQ274">
            <v>42000</v>
          </cell>
          <cell r="CZ274">
            <v>42000</v>
          </cell>
        </row>
        <row r="275">
          <cell r="P275">
            <v>3459</v>
          </cell>
          <cell r="AB275">
            <v>0</v>
          </cell>
          <cell r="AL275">
            <v>0</v>
          </cell>
          <cell r="BM275">
            <v>0</v>
          </cell>
          <cell r="CQ275">
            <v>0</v>
          </cell>
          <cell r="CZ275">
            <v>0</v>
          </cell>
        </row>
        <row r="276">
          <cell r="P276">
            <v>134417.96</v>
          </cell>
          <cell r="AB276">
            <v>132000</v>
          </cell>
          <cell r="AL276">
            <v>35972.399999999994</v>
          </cell>
          <cell r="BM276">
            <v>42300</v>
          </cell>
          <cell r="CQ276">
            <v>49850</v>
          </cell>
          <cell r="CZ276">
            <v>52340</v>
          </cell>
        </row>
        <row r="277">
          <cell r="P277">
            <v>40693.65</v>
          </cell>
          <cell r="AB277">
            <v>0</v>
          </cell>
          <cell r="AL277">
            <v>30723.791999999998</v>
          </cell>
          <cell r="BM277">
            <v>0</v>
          </cell>
          <cell r="CQ277">
            <v>0</v>
          </cell>
          <cell r="CZ277">
            <v>0</v>
          </cell>
        </row>
        <row r="278">
          <cell r="P278">
            <v>266375.31</v>
          </cell>
          <cell r="AB278">
            <v>134000</v>
          </cell>
          <cell r="AL278">
            <v>5.7959999999999994</v>
          </cell>
          <cell r="BM278">
            <v>0</v>
          </cell>
          <cell r="CQ278">
            <v>0</v>
          </cell>
          <cell r="CZ278">
            <v>0</v>
          </cell>
        </row>
        <row r="279">
          <cell r="P279">
            <v>88418</v>
          </cell>
          <cell r="AB279">
            <v>72000</v>
          </cell>
          <cell r="AL279">
            <v>116356.79999999999</v>
          </cell>
          <cell r="BM279">
            <v>170818.00000000003</v>
          </cell>
          <cell r="CQ279">
            <v>168922.90909090909</v>
          </cell>
          <cell r="CZ279">
            <v>168922.90909090909</v>
          </cell>
        </row>
        <row r="280">
          <cell r="P280">
            <v>215654.56</v>
          </cell>
          <cell r="AB280">
            <v>216000</v>
          </cell>
          <cell r="AL280">
            <v>210581.17200000002</v>
          </cell>
          <cell r="BM280">
            <v>176762</v>
          </cell>
          <cell r="CQ280">
            <v>233177.52</v>
          </cell>
          <cell r="CZ280">
            <v>233177.52</v>
          </cell>
        </row>
        <row r="281">
          <cell r="P281">
            <v>3882652.3</v>
          </cell>
          <cell r="AB281">
            <v>3450000</v>
          </cell>
          <cell r="AL281">
            <v>4473388.6660000002</v>
          </cell>
          <cell r="BM281">
            <v>2090325</v>
          </cell>
          <cell r="CQ281">
            <v>2696785.1018919996</v>
          </cell>
          <cell r="CZ281">
            <v>2200000</v>
          </cell>
        </row>
        <row r="282">
          <cell r="P282">
            <v>574401</v>
          </cell>
          <cell r="AB282">
            <v>600000</v>
          </cell>
          <cell r="AL282">
            <v>769540.35</v>
          </cell>
          <cell r="BM282">
            <v>750557</v>
          </cell>
          <cell r="CQ282">
            <v>733808</v>
          </cell>
          <cell r="CZ282">
            <v>733808</v>
          </cell>
        </row>
        <row r="283">
          <cell r="P283">
            <v>179375.56</v>
          </cell>
          <cell r="AB283">
            <v>173000</v>
          </cell>
          <cell r="AL283">
            <v>202054.524</v>
          </cell>
          <cell r="BM283">
            <v>145058.91</v>
          </cell>
          <cell r="CQ283">
            <v>106222</v>
          </cell>
          <cell r="CZ283">
            <v>106222</v>
          </cell>
        </row>
        <row r="284">
          <cell r="P284">
            <v>2.63</v>
          </cell>
          <cell r="AB284">
            <v>0</v>
          </cell>
          <cell r="AL284">
            <v>45521.603999999992</v>
          </cell>
          <cell r="BM284">
            <v>18198</v>
          </cell>
          <cell r="CQ284">
            <v>0</v>
          </cell>
          <cell r="CZ284">
            <v>0</v>
          </cell>
        </row>
        <row r="285">
          <cell r="P285">
            <v>13261.44</v>
          </cell>
          <cell r="AB285">
            <v>0</v>
          </cell>
          <cell r="AL285">
            <v>4046.6760000000004</v>
          </cell>
          <cell r="BM285">
            <v>3000</v>
          </cell>
          <cell r="CQ285">
            <v>0</v>
          </cell>
          <cell r="CZ285">
            <v>0</v>
          </cell>
        </row>
        <row r="286">
          <cell r="BM286">
            <v>0</v>
          </cell>
          <cell r="CQ286">
            <v>0</v>
          </cell>
          <cell r="CZ286">
            <v>0</v>
          </cell>
        </row>
        <row r="287">
          <cell r="BM287">
            <v>151900695.52651012</v>
          </cell>
          <cell r="CQ287">
            <v>99994000</v>
          </cell>
          <cell r="CZ287">
            <v>0</v>
          </cell>
        </row>
        <row r="288">
          <cell r="BM288">
            <v>0</v>
          </cell>
          <cell r="CQ288">
            <v>14121.818181818182</v>
          </cell>
          <cell r="CZ288">
            <v>14121.818181818182</v>
          </cell>
        </row>
        <row r="289">
          <cell r="P289">
            <v>247525311</v>
          </cell>
          <cell r="AB289">
            <v>230993032.12298372</v>
          </cell>
          <cell r="AL289">
            <v>192649301.12197205</v>
          </cell>
          <cell r="BM289">
            <v>194235620.93750238</v>
          </cell>
          <cell r="CQ289">
            <v>186312565.10284373</v>
          </cell>
          <cell r="CZ289">
            <v>186312565.10284373</v>
          </cell>
        </row>
        <row r="290">
          <cell r="P290">
            <v>30937447</v>
          </cell>
          <cell r="AB290">
            <v>14686919.417238235</v>
          </cell>
          <cell r="AL290">
            <v>12523250.719510525</v>
          </cell>
          <cell r="BM290">
            <v>13089029.668532832</v>
          </cell>
          <cell r="CQ290">
            <v>8798699</v>
          </cell>
          <cell r="CZ290">
            <v>0</v>
          </cell>
        </row>
        <row r="291">
          <cell r="P291">
            <v>118354</v>
          </cell>
          <cell r="AB291">
            <v>0</v>
          </cell>
          <cell r="AL291">
            <v>153625</v>
          </cell>
          <cell r="BM291">
            <v>172030.83470555401</v>
          </cell>
          <cell r="CQ291">
            <v>143458.20000000001</v>
          </cell>
          <cell r="CZ291">
            <v>143458.20000000001</v>
          </cell>
        </row>
        <row r="292">
          <cell r="P292">
            <v>1222429</v>
          </cell>
          <cell r="AB292">
            <v>0</v>
          </cell>
          <cell r="AL292">
            <v>1231512</v>
          </cell>
          <cell r="BM292">
            <v>572023.94630269031</v>
          </cell>
          <cell r="CQ292">
            <v>761447.61893019243</v>
          </cell>
          <cell r="CZ292">
            <v>761447.61893019243</v>
          </cell>
        </row>
        <row r="293">
          <cell r="P293">
            <v>466936</v>
          </cell>
          <cell r="AB293">
            <v>0</v>
          </cell>
          <cell r="AL293">
            <v>411919</v>
          </cell>
          <cell r="BM293">
            <v>219946</v>
          </cell>
          <cell r="CQ293">
            <v>180441</v>
          </cell>
          <cell r="CZ293">
            <v>180441</v>
          </cell>
        </row>
        <row r="294">
          <cell r="P294">
            <v>14102095</v>
          </cell>
          <cell r="AB294">
            <v>9791279.2880032863</v>
          </cell>
          <cell r="AL294">
            <v>8252388</v>
          </cell>
          <cell r="BM294">
            <v>7895538</v>
          </cell>
          <cell r="CQ294">
            <v>7627660</v>
          </cell>
          <cell r="CZ294">
            <v>7627660</v>
          </cell>
        </row>
        <row r="295">
          <cell r="P295">
            <v>8568341</v>
          </cell>
          <cell r="AB295">
            <v>2937384.077540969</v>
          </cell>
          <cell r="AL295">
            <v>6194415</v>
          </cell>
          <cell r="BM295">
            <v>10078784</v>
          </cell>
          <cell r="CQ295">
            <v>6264952</v>
          </cell>
          <cell r="CZ295">
            <v>6264952</v>
          </cell>
        </row>
        <row r="296">
          <cell r="P296">
            <v>9082900</v>
          </cell>
          <cell r="AB296">
            <v>9791279.2880032863</v>
          </cell>
          <cell r="AL296">
            <v>9022920</v>
          </cell>
          <cell r="BM296">
            <v>6839445.8594892751</v>
          </cell>
          <cell r="CQ296">
            <v>6526992</v>
          </cell>
          <cell r="CZ296">
            <v>6526992</v>
          </cell>
        </row>
        <row r="297">
          <cell r="P297">
            <v>403803</v>
          </cell>
          <cell r="AB297">
            <v>0</v>
          </cell>
          <cell r="AL297">
            <v>1988468.1585174296</v>
          </cell>
          <cell r="BM297">
            <v>4783205.9999999991</v>
          </cell>
          <cell r="CQ297">
            <v>4894900</v>
          </cell>
          <cell r="CZ297">
            <v>4894900</v>
          </cell>
        </row>
        <row r="298">
          <cell r="P298">
            <v>3269</v>
          </cell>
          <cell r="AB298">
            <v>3500</v>
          </cell>
          <cell r="AL298">
            <v>0</v>
          </cell>
          <cell r="BM298">
            <v>0</v>
          </cell>
          <cell r="CQ298">
            <v>108000</v>
          </cell>
          <cell r="CZ298">
            <v>108000</v>
          </cell>
        </row>
        <row r="299">
          <cell r="AL299">
            <v>191436</v>
          </cell>
          <cell r="BM299">
            <v>319199.99</v>
          </cell>
          <cell r="CQ299">
            <v>320000.3621265823</v>
          </cell>
          <cell r="CZ299">
            <v>320000.3621265823</v>
          </cell>
        </row>
        <row r="300">
          <cell r="AL300">
            <v>0</v>
          </cell>
          <cell r="BM300">
            <v>25216547</v>
          </cell>
          <cell r="CQ300">
            <v>7200000</v>
          </cell>
          <cell r="CZ300">
            <v>5563000</v>
          </cell>
        </row>
        <row r="301">
          <cell r="AL301">
            <v>0</v>
          </cell>
          <cell r="BM301">
            <v>0</v>
          </cell>
          <cell r="CQ301">
            <v>0</v>
          </cell>
          <cell r="CZ301">
            <v>0</v>
          </cell>
        </row>
        <row r="302">
          <cell r="AL302">
            <v>47962800</v>
          </cell>
          <cell r="BM302">
            <v>0</v>
          </cell>
          <cell r="CQ302">
            <v>0</v>
          </cell>
          <cell r="CZ302">
            <v>0</v>
          </cell>
        </row>
        <row r="303">
          <cell r="AL303">
            <v>0</v>
          </cell>
          <cell r="BM303">
            <v>0</v>
          </cell>
          <cell r="CQ303">
            <v>6000000</v>
          </cell>
          <cell r="CZ303">
            <v>0</v>
          </cell>
        </row>
        <row r="304">
          <cell r="CQ304">
            <v>0</v>
          </cell>
          <cell r="CZ304">
            <v>0</v>
          </cell>
        </row>
        <row r="305">
          <cell r="CQ305">
            <v>26640000</v>
          </cell>
          <cell r="CZ305">
            <v>9600000</v>
          </cell>
        </row>
        <row r="306">
          <cell r="P306">
            <v>31100</v>
          </cell>
          <cell r="AB306">
            <v>0</v>
          </cell>
          <cell r="AL306">
            <v>0</v>
          </cell>
          <cell r="BM306">
            <v>0</v>
          </cell>
          <cell r="CQ306">
            <v>0</v>
          </cell>
          <cell r="CZ306">
            <v>0</v>
          </cell>
        </row>
        <row r="307">
          <cell r="CQ307">
            <v>1449285</v>
          </cell>
          <cell r="CZ307">
            <v>1449285</v>
          </cell>
        </row>
        <row r="308">
          <cell r="P308">
            <v>9957600.0099999998</v>
          </cell>
          <cell r="AB308">
            <v>4895640.1292349482</v>
          </cell>
          <cell r="AL308">
            <v>8514717.75</v>
          </cell>
          <cell r="BM308">
            <v>8208567.8900000006</v>
          </cell>
          <cell r="CQ308">
            <v>0</v>
          </cell>
          <cell r="CZ308">
            <v>0</v>
          </cell>
        </row>
        <row r="309">
          <cell r="CQ309">
            <v>7455425</v>
          </cell>
          <cell r="CZ309">
            <v>7455425</v>
          </cell>
        </row>
        <row r="310">
          <cell r="P310">
            <v>783300</v>
          </cell>
          <cell r="AB310">
            <v>0</v>
          </cell>
          <cell r="AL310">
            <v>619500</v>
          </cell>
          <cell r="BM310">
            <v>0</v>
          </cell>
          <cell r="CQ310">
            <v>0</v>
          </cell>
          <cell r="CZ310">
            <v>0</v>
          </cell>
        </row>
        <row r="311">
          <cell r="CQ311">
            <v>506754</v>
          </cell>
          <cell r="CZ311">
            <v>506754</v>
          </cell>
        </row>
        <row r="312">
          <cell r="BM312">
            <v>0</v>
          </cell>
          <cell r="CQ312">
            <v>0</v>
          </cell>
          <cell r="CZ312">
            <v>8798699</v>
          </cell>
        </row>
        <row r="313">
          <cell r="P313">
            <v>66374190</v>
          </cell>
          <cell r="AB313">
            <v>61077781.677399181</v>
          </cell>
          <cell r="AL313">
            <v>58430866.000000007</v>
          </cell>
          <cell r="BM313">
            <v>44047456.813372165</v>
          </cell>
          <cell r="CQ313">
            <v>41992373.098856278</v>
          </cell>
          <cell r="CZ313">
            <v>36366893.540856279</v>
          </cell>
        </row>
        <row r="314">
          <cell r="P314">
            <v>1183714</v>
          </cell>
          <cell r="AB314">
            <v>1174572.7245653688</v>
          </cell>
          <cell r="AL314">
            <v>1042204.3887499999</v>
          </cell>
          <cell r="BM314">
            <v>1034278.8909975362</v>
          </cell>
          <cell r="CQ314">
            <v>986023.44428327074</v>
          </cell>
          <cell r="CZ314">
            <v>853931.4875732708</v>
          </cell>
        </row>
        <row r="315">
          <cell r="P315">
            <v>6283</v>
          </cell>
          <cell r="AB315">
            <v>0</v>
          </cell>
          <cell r="AL315">
            <v>0</v>
          </cell>
          <cell r="BM315">
            <v>0</v>
          </cell>
          <cell r="CQ315">
            <v>0</v>
          </cell>
          <cell r="CZ315">
            <v>0</v>
          </cell>
        </row>
        <row r="316">
          <cell r="P316">
            <v>117</v>
          </cell>
          <cell r="AB316">
            <v>0</v>
          </cell>
          <cell r="AL316">
            <v>0</v>
          </cell>
          <cell r="BM316">
            <v>0</v>
          </cell>
          <cell r="CQ316">
            <v>0</v>
          </cell>
          <cell r="CZ316">
            <v>0</v>
          </cell>
        </row>
        <row r="317">
          <cell r="P317">
            <v>1587947</v>
          </cell>
          <cell r="AB317">
            <v>1468215.9057067111</v>
          </cell>
          <cell r="AL317">
            <v>1164774.125</v>
          </cell>
          <cell r="BM317">
            <v>1393906.8611826634</v>
          </cell>
          <cell r="CQ317">
            <v>1165672.5664195025</v>
          </cell>
          <cell r="CZ317">
            <v>1102851.0614195026</v>
          </cell>
        </row>
        <row r="318">
          <cell r="P318">
            <v>793977</v>
          </cell>
          <cell r="AB318">
            <v>734107.95285335556</v>
          </cell>
          <cell r="AL318">
            <v>582387.0625</v>
          </cell>
          <cell r="BM318">
            <v>696953.43059133168</v>
          </cell>
          <cell r="CQ318">
            <v>582836.28320975124</v>
          </cell>
          <cell r="CZ318">
            <v>551425.5307097513</v>
          </cell>
        </row>
        <row r="319">
          <cell r="P319">
            <v>199</v>
          </cell>
          <cell r="AB319">
            <v>0</v>
          </cell>
          <cell r="AL319">
            <v>0</v>
          </cell>
          <cell r="BM319">
            <v>0</v>
          </cell>
          <cell r="CQ319">
            <v>0</v>
          </cell>
          <cell r="CZ319">
            <v>0</v>
          </cell>
        </row>
        <row r="320">
          <cell r="P320">
            <v>72</v>
          </cell>
          <cell r="AB320">
            <v>0</v>
          </cell>
          <cell r="AL320">
            <v>0</v>
          </cell>
          <cell r="BM320">
            <v>0</v>
          </cell>
          <cell r="CQ320">
            <v>0</v>
          </cell>
          <cell r="CZ320">
            <v>0</v>
          </cell>
        </row>
        <row r="321">
          <cell r="P321">
            <v>16611556</v>
          </cell>
          <cell r="AB321">
            <v>15269445.419349795</v>
          </cell>
          <cell r="AL321">
            <v>14607716.500000002</v>
          </cell>
          <cell r="BM321">
            <v>14496631.3562997</v>
          </cell>
          <cell r="CQ321">
            <v>13820274.690762827</v>
          </cell>
          <cell r="CZ321">
            <v>11968851.038762826</v>
          </cell>
        </row>
        <row r="322">
          <cell r="P322">
            <v>2716106</v>
          </cell>
          <cell r="AB322">
            <v>2495967.0397014092</v>
          </cell>
          <cell r="AL322">
            <v>1980116.0125000002</v>
          </cell>
          <cell r="BM322">
            <v>2369641.664010528</v>
          </cell>
          <cell r="CQ322">
            <v>1981643.3629131543</v>
          </cell>
          <cell r="CZ322">
            <v>1874846.8044131545</v>
          </cell>
        </row>
        <row r="323">
          <cell r="P323">
            <v>1578</v>
          </cell>
          <cell r="AB323">
            <v>0</v>
          </cell>
          <cell r="AL323">
            <v>0</v>
          </cell>
          <cell r="BM323">
            <v>0</v>
          </cell>
          <cell r="CQ323">
            <v>0</v>
          </cell>
          <cell r="CZ323">
            <v>0</v>
          </cell>
        </row>
        <row r="324">
          <cell r="P324">
            <v>261</v>
          </cell>
          <cell r="AB324">
            <v>0</v>
          </cell>
          <cell r="AL324">
            <v>0</v>
          </cell>
          <cell r="BM324">
            <v>0</v>
          </cell>
          <cell r="CQ324">
            <v>0</v>
          </cell>
          <cell r="CZ324">
            <v>0</v>
          </cell>
        </row>
        <row r="325">
          <cell r="P325">
            <v>7167740</v>
          </cell>
          <cell r="AL325">
            <v>0</v>
          </cell>
          <cell r="BM325">
            <v>0</v>
          </cell>
          <cell r="CQ325">
            <v>0</v>
          </cell>
          <cell r="CZ325">
            <v>0</v>
          </cell>
        </row>
        <row r="326">
          <cell r="P326">
            <v>0</v>
          </cell>
          <cell r="AB326">
            <v>7818000</v>
          </cell>
          <cell r="AL326">
            <v>0</v>
          </cell>
          <cell r="BM326">
            <v>0</v>
          </cell>
          <cell r="CQ326">
            <v>0</v>
          </cell>
          <cell r="CZ326">
            <v>0</v>
          </cell>
        </row>
        <row r="327">
          <cell r="P327">
            <v>0</v>
          </cell>
          <cell r="AB327">
            <v>2056168.3690453728</v>
          </cell>
          <cell r="AL327">
            <v>0</v>
          </cell>
          <cell r="BM327">
            <v>0</v>
          </cell>
          <cell r="CQ327">
            <v>0</v>
          </cell>
          <cell r="CZ327">
            <v>0</v>
          </cell>
        </row>
        <row r="328">
          <cell r="P328">
            <v>0</v>
          </cell>
          <cell r="AB328">
            <v>0</v>
          </cell>
          <cell r="AL328">
            <v>0</v>
          </cell>
          <cell r="BM328">
            <v>0</v>
          </cell>
          <cell r="CQ328">
            <v>0</v>
          </cell>
          <cell r="CZ328">
            <v>0</v>
          </cell>
        </row>
        <row r="329">
          <cell r="P329">
            <v>0</v>
          </cell>
          <cell r="AB329">
            <v>97912.3173513933</v>
          </cell>
          <cell r="AL329">
            <v>0</v>
          </cell>
          <cell r="BM329">
            <v>0</v>
          </cell>
          <cell r="CQ329">
            <v>0</v>
          </cell>
          <cell r="CZ329">
            <v>0</v>
          </cell>
        </row>
        <row r="330">
          <cell r="P330">
            <v>0</v>
          </cell>
          <cell r="AB330">
            <v>19582.075283634123</v>
          </cell>
          <cell r="AL330">
            <v>0</v>
          </cell>
          <cell r="BM330">
            <v>0</v>
          </cell>
          <cell r="CQ330">
            <v>0</v>
          </cell>
          <cell r="CZ330">
            <v>0</v>
          </cell>
        </row>
        <row r="331">
          <cell r="P331">
            <v>0</v>
          </cell>
          <cell r="AB331">
            <v>83226.246121973381</v>
          </cell>
          <cell r="AL331">
            <v>0</v>
          </cell>
          <cell r="BM331">
            <v>0</v>
          </cell>
          <cell r="CQ331">
            <v>0</v>
          </cell>
          <cell r="CZ331">
            <v>0</v>
          </cell>
        </row>
        <row r="332">
          <cell r="P332">
            <v>0</v>
          </cell>
          <cell r="AB332">
            <v>0</v>
          </cell>
          <cell r="AL332">
            <v>0</v>
          </cell>
          <cell r="BM332">
            <v>0</v>
          </cell>
          <cell r="CQ332">
            <v>0</v>
          </cell>
          <cell r="CZ332">
            <v>0</v>
          </cell>
        </row>
        <row r="333">
          <cell r="P333">
            <v>0</v>
          </cell>
          <cell r="AB333">
            <v>0</v>
          </cell>
          <cell r="AL333">
            <v>0</v>
          </cell>
          <cell r="BM333">
            <v>0</v>
          </cell>
          <cell r="CQ333">
            <v>0</v>
          </cell>
          <cell r="CZ333">
            <v>0</v>
          </cell>
        </row>
        <row r="334">
          <cell r="P334">
            <v>0</v>
          </cell>
          <cell r="AB334">
            <v>119453.76472332445</v>
          </cell>
          <cell r="AL334">
            <v>0</v>
          </cell>
          <cell r="BM334">
            <v>0</v>
          </cell>
          <cell r="CQ334">
            <v>0</v>
          </cell>
          <cell r="CZ334">
            <v>0</v>
          </cell>
        </row>
        <row r="335">
          <cell r="P335">
            <v>0</v>
          </cell>
          <cell r="AB335">
            <v>313320.96827103669</v>
          </cell>
          <cell r="AL335">
            <v>0</v>
          </cell>
          <cell r="BM335">
            <v>0</v>
          </cell>
          <cell r="CQ335">
            <v>0</v>
          </cell>
          <cell r="CZ335">
            <v>0</v>
          </cell>
        </row>
        <row r="336">
          <cell r="P336">
            <v>0</v>
          </cell>
          <cell r="AB336">
            <v>0</v>
          </cell>
          <cell r="AL336">
            <v>0</v>
          </cell>
          <cell r="BM336">
            <v>0</v>
          </cell>
          <cell r="CQ336">
            <v>0</v>
          </cell>
          <cell r="CZ336">
            <v>0</v>
          </cell>
        </row>
        <row r="337">
          <cell r="P337">
            <v>0</v>
          </cell>
          <cell r="AB337">
            <v>0</v>
          </cell>
          <cell r="AL337">
            <v>0</v>
          </cell>
          <cell r="BM337">
            <v>0</v>
          </cell>
          <cell r="CQ337">
            <v>0</v>
          </cell>
          <cell r="CZ337">
            <v>0</v>
          </cell>
        </row>
        <row r="338">
          <cell r="P338">
            <v>0</v>
          </cell>
          <cell r="AB338">
            <v>2937384.077540969</v>
          </cell>
          <cell r="AL338">
            <v>0</v>
          </cell>
          <cell r="BM338">
            <v>0</v>
          </cell>
          <cell r="CQ338">
            <v>0</v>
          </cell>
          <cell r="CZ338">
            <v>0</v>
          </cell>
        </row>
        <row r="339">
          <cell r="P339">
            <v>0</v>
          </cell>
          <cell r="AB339">
            <v>0</v>
          </cell>
          <cell r="AL339">
            <v>0</v>
          </cell>
          <cell r="BM339">
            <v>0</v>
          </cell>
          <cell r="CQ339">
            <v>0</v>
          </cell>
          <cell r="CZ339">
            <v>0</v>
          </cell>
        </row>
        <row r="340">
          <cell r="P340">
            <v>0</v>
          </cell>
          <cell r="AB340">
            <v>0</v>
          </cell>
          <cell r="AL340">
            <v>0</v>
          </cell>
          <cell r="BM340">
            <v>0</v>
          </cell>
          <cell r="CQ340">
            <v>0</v>
          </cell>
          <cell r="CZ340">
            <v>0</v>
          </cell>
        </row>
        <row r="341">
          <cell r="P341">
            <v>0</v>
          </cell>
          <cell r="AB341">
            <v>0</v>
          </cell>
          <cell r="AL341">
            <v>0</v>
          </cell>
          <cell r="BM341">
            <v>0</v>
          </cell>
          <cell r="CQ341">
            <v>0</v>
          </cell>
          <cell r="CZ341">
            <v>0</v>
          </cell>
        </row>
        <row r="342">
          <cell r="P342">
            <v>0</v>
          </cell>
          <cell r="AB342">
            <v>6658905</v>
          </cell>
          <cell r="AL342">
            <v>0</v>
          </cell>
          <cell r="BM342">
            <v>0</v>
          </cell>
          <cell r="CQ342">
            <v>0</v>
          </cell>
          <cell r="CZ342">
            <v>0</v>
          </cell>
        </row>
        <row r="343">
          <cell r="P343">
            <v>0</v>
          </cell>
          <cell r="AB343">
            <v>807140</v>
          </cell>
          <cell r="AL343">
            <v>0</v>
          </cell>
          <cell r="BM343">
            <v>0</v>
          </cell>
          <cell r="CQ343">
            <v>0</v>
          </cell>
          <cell r="CZ343">
            <v>0</v>
          </cell>
        </row>
        <row r="344">
          <cell r="P344">
            <v>0</v>
          </cell>
          <cell r="AB344">
            <v>400000</v>
          </cell>
          <cell r="AL344">
            <v>0</v>
          </cell>
          <cell r="BM344">
            <v>0</v>
          </cell>
          <cell r="CQ344">
            <v>0</v>
          </cell>
          <cell r="CZ344">
            <v>0</v>
          </cell>
        </row>
        <row r="345">
          <cell r="AL345">
            <v>0</v>
          </cell>
          <cell r="BM345">
            <v>0</v>
          </cell>
          <cell r="CQ345">
            <v>0</v>
          </cell>
          <cell r="CZ345">
            <v>0</v>
          </cell>
        </row>
        <row r="346">
          <cell r="AL346">
            <v>1076342</v>
          </cell>
          <cell r="BM346">
            <v>128382.08857910737</v>
          </cell>
          <cell r="CQ346">
            <v>145468</v>
          </cell>
          <cell r="CZ346">
            <v>145468</v>
          </cell>
        </row>
        <row r="347">
          <cell r="AL347">
            <v>139918</v>
          </cell>
          <cell r="BM347">
            <v>75949.792030200973</v>
          </cell>
          <cell r="CQ347">
            <v>95639</v>
          </cell>
          <cell r="CZ347">
            <v>95639</v>
          </cell>
        </row>
        <row r="348">
          <cell r="AL348">
            <v>1212281</v>
          </cell>
          <cell r="BM348">
            <v>663626.28377109999</v>
          </cell>
          <cell r="CQ348">
            <v>468389</v>
          </cell>
          <cell r="CZ348">
            <v>468389</v>
          </cell>
        </row>
        <row r="349">
          <cell r="AL349">
            <v>368216</v>
          </cell>
          <cell r="BM349">
            <v>301600.91517857142</v>
          </cell>
          <cell r="CQ349">
            <v>275800</v>
          </cell>
          <cell r="CZ349">
            <v>275800</v>
          </cell>
        </row>
        <row r="350">
          <cell r="AL350">
            <v>92998</v>
          </cell>
          <cell r="BM350">
            <v>76250.000000000015</v>
          </cell>
          <cell r="CQ350">
            <v>74550</v>
          </cell>
          <cell r="CZ350">
            <v>74550</v>
          </cell>
        </row>
        <row r="351">
          <cell r="AL351">
            <v>379916</v>
          </cell>
          <cell r="BM351">
            <v>301600</v>
          </cell>
          <cell r="CQ351">
            <v>275950</v>
          </cell>
          <cell r="CZ351">
            <v>275950</v>
          </cell>
        </row>
        <row r="352">
          <cell r="AL352">
            <v>221100</v>
          </cell>
          <cell r="BM352">
            <v>177160</v>
          </cell>
          <cell r="CQ352">
            <v>160000</v>
          </cell>
          <cell r="CZ352">
            <v>160000</v>
          </cell>
        </row>
        <row r="353">
          <cell r="CQ353">
            <v>0</v>
          </cell>
          <cell r="CZ353">
            <v>0</v>
          </cell>
        </row>
        <row r="354">
          <cell r="AL354">
            <v>31750</v>
          </cell>
          <cell r="BM354">
            <v>35000</v>
          </cell>
          <cell r="CQ354">
            <v>800000</v>
          </cell>
          <cell r="CZ354">
            <v>800000</v>
          </cell>
        </row>
        <row r="355">
          <cell r="AL355">
            <v>109137</v>
          </cell>
          <cell r="BM355">
            <v>90000</v>
          </cell>
          <cell r="CQ355">
            <v>135000</v>
          </cell>
          <cell r="CZ355">
            <v>135000</v>
          </cell>
        </row>
        <row r="356">
          <cell r="AL356">
            <v>68700</v>
          </cell>
          <cell r="BM356">
            <v>7250</v>
          </cell>
          <cell r="CQ356">
            <v>2445.42</v>
          </cell>
          <cell r="CZ356">
            <v>2445.42</v>
          </cell>
        </row>
        <row r="357">
          <cell r="AL357">
            <v>83518</v>
          </cell>
          <cell r="BM357">
            <v>10257</v>
          </cell>
          <cell r="CQ357">
            <v>11000</v>
          </cell>
          <cell r="CZ357">
            <v>11000</v>
          </cell>
        </row>
        <row r="358">
          <cell r="P358">
            <v>40481.81</v>
          </cell>
          <cell r="AB358">
            <v>40000</v>
          </cell>
          <cell r="AL358">
            <v>0</v>
          </cell>
          <cell r="BM358">
            <v>81871.999999999985</v>
          </cell>
          <cell r="CQ358">
            <v>4451946.96</v>
          </cell>
          <cell r="CZ358">
            <v>6610826.4200000009</v>
          </cell>
        </row>
        <row r="359">
          <cell r="P359">
            <v>16350.5</v>
          </cell>
          <cell r="AB359">
            <v>0</v>
          </cell>
          <cell r="AL359">
            <v>0</v>
          </cell>
          <cell r="BM359">
            <v>23642</v>
          </cell>
          <cell r="CQ359">
            <v>0</v>
          </cell>
          <cell r="CZ359">
            <v>0</v>
          </cell>
        </row>
        <row r="360">
          <cell r="P360">
            <v>210939.8</v>
          </cell>
          <cell r="AB360">
            <v>0</v>
          </cell>
          <cell r="AL360">
            <v>0</v>
          </cell>
          <cell r="BM360">
            <v>0</v>
          </cell>
          <cell r="CQ360">
            <v>0</v>
          </cell>
          <cell r="CZ360">
            <v>0</v>
          </cell>
        </row>
        <row r="362">
          <cell r="P362">
            <v>9773875.9800000004</v>
          </cell>
          <cell r="AB362">
            <v>0</v>
          </cell>
          <cell r="AL362">
            <v>0</v>
          </cell>
          <cell r="BM362">
            <v>10115</v>
          </cell>
          <cell r="CQ362">
            <v>0</v>
          </cell>
          <cell r="CZ362">
            <v>0</v>
          </cell>
        </row>
        <row r="363">
          <cell r="P363">
            <v>397435.64</v>
          </cell>
          <cell r="AB363">
            <v>0</v>
          </cell>
          <cell r="AL363">
            <v>0</v>
          </cell>
          <cell r="BM363">
            <v>310500</v>
          </cell>
          <cell r="CQ363">
            <v>0</v>
          </cell>
          <cell r="CZ363">
            <v>0</v>
          </cell>
        </row>
        <row r="364">
          <cell r="P364">
            <v>0</v>
          </cell>
          <cell r="AB364">
            <v>0</v>
          </cell>
          <cell r="AL364">
            <v>0</v>
          </cell>
          <cell r="BM364">
            <v>100</v>
          </cell>
          <cell r="CQ364">
            <v>0</v>
          </cell>
          <cell r="CZ364">
            <v>0</v>
          </cell>
        </row>
        <row r="365">
          <cell r="P365">
            <v>4661.8900000000003</v>
          </cell>
          <cell r="AB365">
            <v>0</v>
          </cell>
          <cell r="AL365">
            <v>0</v>
          </cell>
          <cell r="BM365">
            <v>22000</v>
          </cell>
          <cell r="CQ365">
            <v>20436271.220000006</v>
          </cell>
          <cell r="CZ365">
            <v>0</v>
          </cell>
        </row>
        <row r="366">
          <cell r="P366">
            <v>56137221.689999998</v>
          </cell>
          <cell r="AB366">
            <v>0</v>
          </cell>
          <cell r="AL366">
            <v>0</v>
          </cell>
          <cell r="BM366">
            <v>455450.00000000006</v>
          </cell>
          <cell r="CQ366">
            <v>0</v>
          </cell>
          <cell r="CZ366">
            <v>0</v>
          </cell>
        </row>
        <row r="367">
          <cell r="P367">
            <v>751657.68</v>
          </cell>
          <cell r="AB367">
            <v>0</v>
          </cell>
          <cell r="AL367">
            <v>0</v>
          </cell>
          <cell r="BM367">
            <v>5100.0000000000009</v>
          </cell>
          <cell r="CQ367">
            <v>0</v>
          </cell>
          <cell r="CZ367">
            <v>0</v>
          </cell>
        </row>
        <row r="368">
          <cell r="P368">
            <v>0</v>
          </cell>
          <cell r="AB368">
            <v>200000</v>
          </cell>
          <cell r="AL368">
            <v>226000</v>
          </cell>
          <cell r="BM368">
            <v>228000</v>
          </cell>
          <cell r="CQ368">
            <v>500000</v>
          </cell>
          <cell r="CZ368">
            <v>500000</v>
          </cell>
        </row>
        <row r="369">
          <cell r="P369">
            <v>322246.40000000002</v>
          </cell>
          <cell r="AB369">
            <v>0</v>
          </cell>
          <cell r="AL369">
            <v>0</v>
          </cell>
          <cell r="BM369">
            <v>100</v>
          </cell>
          <cell r="CQ369">
            <v>0</v>
          </cell>
          <cell r="CZ369">
            <v>0</v>
          </cell>
        </row>
        <row r="370">
          <cell r="P370">
            <v>21296681.170000002</v>
          </cell>
          <cell r="AB370">
            <v>0</v>
          </cell>
          <cell r="AL370">
            <v>2967.5125000000003</v>
          </cell>
          <cell r="BM370">
            <v>3200000.0000000005</v>
          </cell>
          <cell r="CQ370">
            <v>0</v>
          </cell>
          <cell r="CZ370">
            <v>0</v>
          </cell>
        </row>
        <row r="371">
          <cell r="P371">
            <v>36049.51</v>
          </cell>
          <cell r="AB371">
            <v>0</v>
          </cell>
          <cell r="AL371">
            <v>26556461</v>
          </cell>
          <cell r="BM371">
            <v>627579.42000000004</v>
          </cell>
          <cell r="CQ371">
            <v>18000000</v>
          </cell>
          <cell r="CZ371">
            <v>0</v>
          </cell>
        </row>
        <row r="372">
          <cell r="BM372">
            <v>0</v>
          </cell>
          <cell r="CQ372">
            <v>0</v>
          </cell>
          <cell r="CZ372">
            <v>0</v>
          </cell>
        </row>
        <row r="373">
          <cell r="P373">
            <v>8873.06</v>
          </cell>
          <cell r="AB373">
            <v>0</v>
          </cell>
          <cell r="AL373">
            <v>0</v>
          </cell>
          <cell r="BM373">
            <v>0</v>
          </cell>
          <cell r="CQ373">
            <v>0</v>
          </cell>
          <cell r="CZ373">
            <v>0</v>
          </cell>
        </row>
        <row r="374">
          <cell r="P374">
            <v>17609.759999999998</v>
          </cell>
          <cell r="AB374">
            <v>0</v>
          </cell>
          <cell r="AL374">
            <v>0</v>
          </cell>
          <cell r="BM374">
            <v>0</v>
          </cell>
          <cell r="CQ374">
            <v>0</v>
          </cell>
          <cell r="CZ374">
            <v>0</v>
          </cell>
        </row>
        <row r="375">
          <cell r="P375">
            <v>9995525.5499999989</v>
          </cell>
          <cell r="AB375">
            <v>0</v>
          </cell>
          <cell r="AL375">
            <v>0</v>
          </cell>
          <cell r="BM375">
            <v>0</v>
          </cell>
          <cell r="CQ375">
            <v>0</v>
          </cell>
          <cell r="CZ375">
            <v>0</v>
          </cell>
        </row>
        <row r="376">
          <cell r="CQ376">
            <v>0</v>
          </cell>
          <cell r="CZ376">
            <v>0</v>
          </cell>
        </row>
        <row r="377">
          <cell r="CQ377">
            <v>0</v>
          </cell>
          <cell r="CZ377">
            <v>0</v>
          </cell>
        </row>
        <row r="378">
          <cell r="CQ378">
            <v>0</v>
          </cell>
          <cell r="CZ378">
            <v>0</v>
          </cell>
        </row>
        <row r="379">
          <cell r="CQ379">
            <v>159836.48000000001</v>
          </cell>
          <cell r="CZ379">
            <v>159836.48000000001</v>
          </cell>
        </row>
        <row r="380">
          <cell r="CQ380">
            <v>4406.7299999999996</v>
          </cell>
          <cell r="CZ380">
            <v>4406.7299999999996</v>
          </cell>
        </row>
        <row r="381">
          <cell r="CQ381">
            <v>0</v>
          </cell>
          <cell r="CZ381">
            <v>0</v>
          </cell>
        </row>
        <row r="382">
          <cell r="BM382">
            <v>0</v>
          </cell>
          <cell r="CQ382">
            <v>0</v>
          </cell>
          <cell r="CZ382">
            <v>0</v>
          </cell>
        </row>
        <row r="383">
          <cell r="P383">
            <v>68.12</v>
          </cell>
          <cell r="AB383">
            <v>0</v>
          </cell>
          <cell r="AL383">
            <v>0</v>
          </cell>
          <cell r="BM383">
            <v>0</v>
          </cell>
          <cell r="CQ383">
            <v>0</v>
          </cell>
          <cell r="CZ383">
            <v>0</v>
          </cell>
        </row>
        <row r="384">
          <cell r="P384">
            <v>4165449.69</v>
          </cell>
          <cell r="AB384">
            <v>2683000</v>
          </cell>
          <cell r="AL384">
            <v>4599999.9999995232</v>
          </cell>
          <cell r="BM384">
            <v>2510200</v>
          </cell>
          <cell r="CQ384">
            <v>3909522.8220287208</v>
          </cell>
          <cell r="CZ384">
            <v>3949022.9451200003</v>
          </cell>
        </row>
        <row r="385">
          <cell r="P385">
            <v>502738.04</v>
          </cell>
          <cell r="AB385">
            <v>0</v>
          </cell>
          <cell r="AL385">
            <v>63487.626250000001</v>
          </cell>
          <cell r="BM385">
            <v>200700</v>
          </cell>
          <cell r="CQ385">
            <v>0</v>
          </cell>
          <cell r="CZ385">
            <v>0</v>
          </cell>
        </row>
        <row r="386">
          <cell r="P386">
            <v>0</v>
          </cell>
          <cell r="AB386">
            <v>0</v>
          </cell>
          <cell r="AL386">
            <v>0</v>
          </cell>
          <cell r="BM386">
            <v>0</v>
          </cell>
          <cell r="CQ386">
            <v>0</v>
          </cell>
          <cell r="CZ386">
            <v>0</v>
          </cell>
        </row>
        <row r="387">
          <cell r="P387">
            <v>471437.14</v>
          </cell>
          <cell r="AB387">
            <v>163000</v>
          </cell>
          <cell r="AL387">
            <v>276000</v>
          </cell>
          <cell r="BM387">
            <v>214909.99999999997</v>
          </cell>
          <cell r="CQ387">
            <v>252000</v>
          </cell>
          <cell r="CZ387">
            <v>252000</v>
          </cell>
        </row>
        <row r="388">
          <cell r="BM388">
            <v>0</v>
          </cell>
          <cell r="CQ388">
            <v>0</v>
          </cell>
          <cell r="CZ388">
            <v>0</v>
          </cell>
        </row>
        <row r="389">
          <cell r="BM389">
            <v>363000</v>
          </cell>
          <cell r="CQ389">
            <v>0</v>
          </cell>
          <cell r="CZ389">
            <v>0</v>
          </cell>
        </row>
        <row r="390">
          <cell r="P390">
            <v>511543.49</v>
          </cell>
          <cell r="AB390">
            <v>0</v>
          </cell>
          <cell r="AL390">
            <v>2524082</v>
          </cell>
          <cell r="BM390">
            <v>3323517.68</v>
          </cell>
          <cell r="CQ390">
            <v>2578690.0836363602</v>
          </cell>
          <cell r="CZ390">
            <v>2578690.0836363602</v>
          </cell>
        </row>
        <row r="391">
          <cell r="AL391">
            <v>216000</v>
          </cell>
          <cell r="BM391">
            <v>0</v>
          </cell>
          <cell r="CQ391">
            <v>642000</v>
          </cell>
          <cell r="CZ391">
            <v>1284000</v>
          </cell>
        </row>
        <row r="392">
          <cell r="P392">
            <v>1145988</v>
          </cell>
          <cell r="AB392">
            <v>0</v>
          </cell>
          <cell r="AL392">
            <v>458000</v>
          </cell>
          <cell r="BM392">
            <v>15140000</v>
          </cell>
          <cell r="CQ392">
            <v>2952000</v>
          </cell>
          <cell r="CZ392">
            <v>0</v>
          </cell>
        </row>
        <row r="393">
          <cell r="P393">
            <v>40194</v>
          </cell>
          <cell r="AB393">
            <v>40194</v>
          </cell>
          <cell r="AL393">
            <v>66990</v>
          </cell>
          <cell r="BM393">
            <v>0</v>
          </cell>
          <cell r="CQ393">
            <v>0</v>
          </cell>
          <cell r="CZ393">
            <v>0</v>
          </cell>
        </row>
        <row r="394">
          <cell r="AL394">
            <v>0</v>
          </cell>
          <cell r="BM394">
            <v>0</v>
          </cell>
          <cell r="CQ394">
            <v>0</v>
          </cell>
          <cell r="CZ394">
            <v>0</v>
          </cell>
        </row>
        <row r="395">
          <cell r="AL395">
            <v>98500</v>
          </cell>
          <cell r="BM395">
            <v>220000.00000000003</v>
          </cell>
          <cell r="CQ395">
            <v>220000</v>
          </cell>
          <cell r="CZ395">
            <v>220000</v>
          </cell>
        </row>
        <row r="396">
          <cell r="AL396">
            <v>52600</v>
          </cell>
          <cell r="BM396">
            <v>0</v>
          </cell>
          <cell r="CQ396">
            <v>181398</v>
          </cell>
          <cell r="CZ396">
            <v>362796</v>
          </cell>
        </row>
        <row r="397">
          <cell r="BM397">
            <v>0</v>
          </cell>
          <cell r="CQ397">
            <v>0</v>
          </cell>
          <cell r="CZ397">
            <v>0</v>
          </cell>
        </row>
        <row r="398">
          <cell r="CQ398">
            <v>12000</v>
          </cell>
          <cell r="CZ398">
            <v>15000</v>
          </cell>
        </row>
        <row r="399">
          <cell r="CQ399">
            <v>110901.54545454546</v>
          </cell>
          <cell r="CZ399">
            <v>110901.54545454546</v>
          </cell>
        </row>
        <row r="400">
          <cell r="BM400">
            <v>0</v>
          </cell>
          <cell r="CQ400">
            <v>0</v>
          </cell>
          <cell r="CZ400">
            <v>0</v>
          </cell>
        </row>
        <row r="401">
          <cell r="P401">
            <v>193842554.81</v>
          </cell>
          <cell r="AB401">
            <v>73129664.557703972</v>
          </cell>
          <cell r="AL401">
            <v>33664395.285481453</v>
          </cell>
          <cell r="BM401">
            <v>500029.42</v>
          </cell>
          <cell r="CQ401">
            <v>0</v>
          </cell>
          <cell r="CZ401">
            <v>0</v>
          </cell>
        </row>
        <row r="402">
          <cell r="CQ402">
            <v>9349559.8342000805</v>
          </cell>
          <cell r="CZ402">
            <v>4569867.5701999413</v>
          </cell>
        </row>
        <row r="403">
          <cell r="CQ403">
            <v>0</v>
          </cell>
          <cell r="CZ403">
            <v>0</v>
          </cell>
        </row>
        <row r="404">
          <cell r="CQ404">
            <v>0</v>
          </cell>
          <cell r="CZ404">
            <v>0</v>
          </cell>
        </row>
        <row r="405">
          <cell r="P405">
            <v>115815602.81</v>
          </cell>
          <cell r="AB405">
            <v>96299053.238451049</v>
          </cell>
          <cell r="AL405">
            <v>34977786.681486733</v>
          </cell>
          <cell r="BM405">
            <v>23548831.465648986</v>
          </cell>
          <cell r="CQ405">
            <v>0</v>
          </cell>
          <cell r="CZ405">
            <v>0</v>
          </cell>
        </row>
        <row r="406">
          <cell r="CQ406">
            <v>6921642.0229868526</v>
          </cell>
          <cell r="CZ406">
            <v>4597707.8102653343</v>
          </cell>
        </row>
        <row r="407">
          <cell r="CQ407">
            <v>0</v>
          </cell>
          <cell r="CZ407">
            <v>0</v>
          </cell>
        </row>
        <row r="408">
          <cell r="P408">
            <v>1716.64</v>
          </cell>
          <cell r="AB408">
            <v>0</v>
          </cell>
          <cell r="AL408">
            <v>0</v>
          </cell>
          <cell r="BM408">
            <v>1000</v>
          </cell>
          <cell r="CQ408">
            <v>0</v>
          </cell>
          <cell r="CZ408">
            <v>0</v>
          </cell>
        </row>
        <row r="409">
          <cell r="P409">
            <v>2103.2600000000002</v>
          </cell>
          <cell r="AB409">
            <v>0</v>
          </cell>
          <cell r="AL409">
            <v>0</v>
          </cell>
          <cell r="BM409">
            <v>1699.99</v>
          </cell>
          <cell r="CQ409">
            <v>0</v>
          </cell>
          <cell r="CZ409">
            <v>0</v>
          </cell>
        </row>
        <row r="410">
          <cell r="BM410">
            <v>0</v>
          </cell>
          <cell r="CQ410">
            <v>9573000</v>
          </cell>
          <cell r="CZ410">
            <v>9573000</v>
          </cell>
        </row>
        <row r="411">
          <cell r="P411">
            <v>718944604.35000002</v>
          </cell>
          <cell r="AB411">
            <v>742253000</v>
          </cell>
          <cell r="AL411">
            <v>670874233.13106906</v>
          </cell>
          <cell r="BM411">
            <v>740881182.12641954</v>
          </cell>
          <cell r="CQ411">
            <v>732400000</v>
          </cell>
          <cell r="CZ411">
            <v>776344000</v>
          </cell>
        </row>
        <row r="412">
          <cell r="P412">
            <v>180474984.11000001</v>
          </cell>
          <cell r="AB412">
            <v>184079000</v>
          </cell>
          <cell r="AL412">
            <v>163574634.30000001</v>
          </cell>
          <cell r="BM412">
            <v>184217460.29011655</v>
          </cell>
          <cell r="CQ412">
            <v>177392000</v>
          </cell>
          <cell r="CZ412">
            <v>188035520</v>
          </cell>
        </row>
        <row r="413">
          <cell r="AL413">
            <v>41363</v>
          </cell>
          <cell r="BM413">
            <v>32400</v>
          </cell>
          <cell r="CQ413">
            <v>5000</v>
          </cell>
          <cell r="CZ413">
            <v>5300</v>
          </cell>
        </row>
        <row r="414">
          <cell r="AL414">
            <v>33871196.224999994</v>
          </cell>
          <cell r="BM414">
            <v>40824056.594435111</v>
          </cell>
          <cell r="CQ414">
            <v>35449000</v>
          </cell>
          <cell r="CZ414">
            <v>37575940</v>
          </cell>
        </row>
        <row r="415">
          <cell r="AL415">
            <v>1098271.925</v>
          </cell>
          <cell r="BM415">
            <v>6774654.7149941754</v>
          </cell>
          <cell r="CQ415">
            <v>4373000</v>
          </cell>
          <cell r="CZ415">
            <v>4635380</v>
          </cell>
        </row>
        <row r="416">
          <cell r="P416">
            <v>81776</v>
          </cell>
          <cell r="AL416">
            <v>0</v>
          </cell>
          <cell r="BM416">
            <v>0</v>
          </cell>
          <cell r="CQ416">
            <v>0</v>
          </cell>
          <cell r="CZ416">
            <v>0</v>
          </cell>
        </row>
        <row r="417">
          <cell r="CQ417">
            <v>0</v>
          </cell>
          <cell r="CZ417">
            <v>0</v>
          </cell>
        </row>
        <row r="418">
          <cell r="P418">
            <v>76270610.450000003</v>
          </cell>
          <cell r="AB418">
            <v>0</v>
          </cell>
          <cell r="AL418">
            <v>0</v>
          </cell>
          <cell r="BM418">
            <v>40050000.000000007</v>
          </cell>
          <cell r="CQ418">
            <v>0</v>
          </cell>
          <cell r="CZ418">
            <v>0</v>
          </cell>
        </row>
        <row r="419">
          <cell r="P419">
            <v>35415.9</v>
          </cell>
          <cell r="AB419">
            <v>0</v>
          </cell>
          <cell r="AL419">
            <v>0</v>
          </cell>
          <cell r="BM419">
            <v>50000.000000000007</v>
          </cell>
          <cell r="CQ419">
            <v>0</v>
          </cell>
          <cell r="CZ419">
            <v>0</v>
          </cell>
        </row>
        <row r="420">
          <cell r="P420">
            <v>0</v>
          </cell>
          <cell r="AB420">
            <v>2590850</v>
          </cell>
          <cell r="AL420">
            <v>0</v>
          </cell>
          <cell r="BM420">
            <v>0</v>
          </cell>
          <cell r="CQ420">
            <v>0</v>
          </cell>
          <cell r="CZ420">
            <v>0</v>
          </cell>
        </row>
        <row r="421">
          <cell r="P421">
            <v>0</v>
          </cell>
          <cell r="AB421">
            <v>7590138</v>
          </cell>
          <cell r="AL421">
            <v>0</v>
          </cell>
          <cell r="BM421">
            <v>0</v>
          </cell>
          <cell r="CQ421">
            <v>0</v>
          </cell>
          <cell r="CZ421">
            <v>0</v>
          </cell>
        </row>
        <row r="422">
          <cell r="P422">
            <v>0</v>
          </cell>
          <cell r="AB422">
            <v>50000000</v>
          </cell>
          <cell r="AL422">
            <v>0</v>
          </cell>
          <cell r="BM422">
            <v>0</v>
          </cell>
          <cell r="CQ422">
            <v>0</v>
          </cell>
          <cell r="CZ422">
            <v>0</v>
          </cell>
        </row>
        <row r="423">
          <cell r="P423">
            <v>0</v>
          </cell>
          <cell r="AB423">
            <v>0</v>
          </cell>
          <cell r="AL423">
            <v>0</v>
          </cell>
          <cell r="BM423">
            <v>0</v>
          </cell>
          <cell r="CQ423">
            <v>0</v>
          </cell>
          <cell r="CZ423">
            <v>0</v>
          </cell>
        </row>
        <row r="424">
          <cell r="P424">
            <v>337435422.72000003</v>
          </cell>
          <cell r="AB424">
            <v>0</v>
          </cell>
          <cell r="AL424">
            <v>0</v>
          </cell>
          <cell r="BM424">
            <v>0</v>
          </cell>
          <cell r="CQ424">
            <v>0</v>
          </cell>
          <cell r="CZ424">
            <v>0</v>
          </cell>
        </row>
        <row r="425">
          <cell r="BM425">
            <v>11561411.080566375</v>
          </cell>
          <cell r="CQ425">
            <v>0</v>
          </cell>
          <cell r="CZ425">
            <v>0</v>
          </cell>
        </row>
        <row r="426">
          <cell r="P426">
            <v>2391963.91</v>
          </cell>
          <cell r="AB426">
            <v>0</v>
          </cell>
          <cell r="AL426">
            <v>0</v>
          </cell>
          <cell r="BM426">
            <v>12070000</v>
          </cell>
          <cell r="CQ426">
            <v>0</v>
          </cell>
          <cell r="CZ426">
            <v>0</v>
          </cell>
        </row>
        <row r="427">
          <cell r="P427">
            <v>37169706.119999997</v>
          </cell>
          <cell r="AB427">
            <v>0</v>
          </cell>
          <cell r="BM427">
            <v>0</v>
          </cell>
          <cell r="CQ427">
            <v>0</v>
          </cell>
          <cell r="CZ427">
            <v>0</v>
          </cell>
        </row>
        <row r="428">
          <cell r="CQ428">
            <v>0</v>
          </cell>
          <cell r="CZ428">
            <v>0</v>
          </cell>
        </row>
        <row r="429">
          <cell r="BM429">
            <v>0</v>
          </cell>
          <cell r="CQ429">
            <v>0</v>
          </cell>
          <cell r="CZ429">
            <v>0</v>
          </cell>
        </row>
        <row r="431">
          <cell r="P431">
            <v>20389175</v>
          </cell>
          <cell r="AB431">
            <v>0</v>
          </cell>
          <cell r="AL431">
            <v>0</v>
          </cell>
          <cell r="BM431">
            <v>100000000</v>
          </cell>
          <cell r="CQ431">
            <v>165033172.95418778</v>
          </cell>
          <cell r="CZ431">
            <v>194326440.80305815</v>
          </cell>
        </row>
        <row r="432">
          <cell r="AB432">
            <v>2210776178.7610731</v>
          </cell>
          <cell r="AL432" t="e">
            <v>#REF!</v>
          </cell>
          <cell r="BM432">
            <v>2391887492.2208996</v>
          </cell>
          <cell r="CQ432">
            <v>2410046476.0283422</v>
          </cell>
          <cell r="CZ432">
            <v>2294282231.0336924</v>
          </cell>
        </row>
        <row r="433">
          <cell r="AL433" t="e">
            <v>#REF!</v>
          </cell>
          <cell r="BM433">
            <v>3053558346.5968561</v>
          </cell>
          <cell r="CQ433">
            <v>3113608948.7559004</v>
          </cell>
          <cell r="CZ433">
            <v>3122726531.4000001</v>
          </cell>
        </row>
        <row r="434">
          <cell r="AB434">
            <v>-2210776178.7610731</v>
          </cell>
          <cell r="AL434" t="e">
            <v>#REF!</v>
          </cell>
          <cell r="BM434">
            <v>661670854.37595654</v>
          </cell>
          <cell r="CQ434">
            <v>703562472.72755814</v>
          </cell>
          <cell r="CZ434">
            <v>828444300.36630774</v>
          </cell>
        </row>
        <row r="435">
          <cell r="AB435">
            <v>433635717.95651454</v>
          </cell>
        </row>
        <row r="436">
          <cell r="AL436">
            <v>1910682505.1267738</v>
          </cell>
        </row>
        <row r="470">
          <cell r="CQ470">
            <v>1096349991.8481216</v>
          </cell>
        </row>
        <row r="472">
          <cell r="CQ472">
            <v>11332537698.297897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">
          <cell r="A1" t="str">
            <v>Cheie</v>
          </cell>
          <cell r="B1" t="str">
            <v>An</v>
          </cell>
          <cell r="C1" t="str">
            <v>Moneda</v>
          </cell>
          <cell r="D1" t="str">
            <v>Curs</v>
          </cell>
        </row>
        <row r="2">
          <cell r="A2" t="str">
            <v>2013RON</v>
          </cell>
          <cell r="B2">
            <v>2013</v>
          </cell>
          <cell r="C2" t="str">
            <v>RON</v>
          </cell>
          <cell r="D2">
            <v>1</v>
          </cell>
        </row>
        <row r="3">
          <cell r="A3" t="str">
            <v>2014RON</v>
          </cell>
          <cell r="B3">
            <v>2014</v>
          </cell>
          <cell r="C3" t="str">
            <v>RON</v>
          </cell>
          <cell r="D3">
            <v>1</v>
          </cell>
        </row>
        <row r="4">
          <cell r="A4" t="str">
            <v>2015RON</v>
          </cell>
          <cell r="B4">
            <v>2015</v>
          </cell>
          <cell r="C4" t="str">
            <v>RON</v>
          </cell>
          <cell r="D4">
            <v>1</v>
          </cell>
        </row>
        <row r="5">
          <cell r="A5" t="str">
            <v>2013EUR</v>
          </cell>
          <cell r="B5">
            <v>2013</v>
          </cell>
          <cell r="C5" t="str">
            <v>EUR</v>
          </cell>
          <cell r="D5">
            <v>4.5999999999999996</v>
          </cell>
        </row>
        <row r="6">
          <cell r="A6" t="str">
            <v>2014EUR</v>
          </cell>
          <cell r="B6">
            <v>2014</v>
          </cell>
          <cell r="C6" t="str">
            <v>EUR</v>
          </cell>
          <cell r="D6">
            <v>4.5999999999999996</v>
          </cell>
        </row>
        <row r="7">
          <cell r="A7" t="str">
            <v>2015EUR</v>
          </cell>
          <cell r="B7">
            <v>2015</v>
          </cell>
          <cell r="C7" t="str">
            <v>EUR</v>
          </cell>
          <cell r="D7">
            <v>4.5999999999999996</v>
          </cell>
        </row>
        <row r="8">
          <cell r="A8" t="str">
            <v>2016EUR</v>
          </cell>
          <cell r="B8">
            <v>2016</v>
          </cell>
          <cell r="C8" t="str">
            <v>EUR</v>
          </cell>
          <cell r="D8">
            <v>4.5999999999999996</v>
          </cell>
        </row>
        <row r="9">
          <cell r="A9" t="str">
            <v>2017EUR</v>
          </cell>
          <cell r="B9">
            <v>2017</v>
          </cell>
          <cell r="C9" t="str">
            <v>EUR</v>
          </cell>
          <cell r="D9">
            <v>4.5999999999999996</v>
          </cell>
        </row>
        <row r="10">
          <cell r="A10" t="str">
            <v>2018EUR</v>
          </cell>
          <cell r="B10">
            <v>2018</v>
          </cell>
          <cell r="C10" t="str">
            <v>EUR</v>
          </cell>
          <cell r="D10">
            <v>4.5999999999999996</v>
          </cell>
        </row>
      </sheetData>
      <sheetData sheetId="46">
        <row r="1">
          <cell r="A1" t="str">
            <v>Rand CPP</v>
          </cell>
          <cell r="B1" t="str">
            <v>Nume rand</v>
          </cell>
          <cell r="C1" t="str">
            <v>Clasa</v>
          </cell>
        </row>
        <row r="2">
          <cell r="A2">
            <v>1</v>
          </cell>
          <cell r="B2" t="str">
            <v xml:space="preserve">Cifra de afaceri netă  (rd. 02 la 06)                              </v>
          </cell>
          <cell r="C2">
            <v>7</v>
          </cell>
        </row>
        <row r="3">
          <cell r="A3">
            <v>2</v>
          </cell>
          <cell r="B3" t="str">
            <v>Producţia vândută</v>
          </cell>
          <cell r="C3">
            <v>7</v>
          </cell>
        </row>
        <row r="4">
          <cell r="A4">
            <v>3</v>
          </cell>
          <cell r="B4" t="str">
            <v>Venituri din vânzarea mărfurilor</v>
          </cell>
          <cell r="C4">
            <v>7</v>
          </cell>
        </row>
        <row r="5">
          <cell r="A5">
            <v>4</v>
          </cell>
          <cell r="B5" t="str">
            <v>Reduceri comerciale acordate</v>
          </cell>
          <cell r="C5">
            <v>7</v>
          </cell>
        </row>
        <row r="6">
          <cell r="A6">
            <v>5</v>
          </cell>
          <cell r="B6" t="str">
            <v>Venituri din dobanzi pt societati de leasing</v>
          </cell>
          <cell r="C6">
            <v>7</v>
          </cell>
        </row>
        <row r="7">
          <cell r="A7">
            <v>6</v>
          </cell>
          <cell r="B7" t="str">
            <v>Venituri din subventii de exploatare aferente cifrei de afaceri nete</v>
          </cell>
          <cell r="C7">
            <v>7</v>
          </cell>
        </row>
        <row r="8">
          <cell r="A8" t="str">
            <v>xx</v>
          </cell>
          <cell r="B8" t="str">
            <v>Venituri aferente costului de productie in curs de executie (ct.711+712)</v>
          </cell>
          <cell r="C8">
            <v>7</v>
          </cell>
        </row>
        <row r="9">
          <cell r="A9">
            <v>7</v>
          </cell>
          <cell r="B9" t="str">
            <v>Venituri din productia neterminata - sold creditor</v>
          </cell>
          <cell r="C9">
            <v>7</v>
          </cell>
        </row>
        <row r="10">
          <cell r="A10">
            <v>8</v>
          </cell>
          <cell r="B10" t="str">
            <v>Venituri din productia neterminata - sold debitor</v>
          </cell>
          <cell r="C10">
            <v>7</v>
          </cell>
        </row>
        <row r="11">
          <cell r="A11">
            <v>9</v>
          </cell>
          <cell r="B11" t="str">
            <v>Producţia imobilizată</v>
          </cell>
          <cell r="C11">
            <v>7</v>
          </cell>
        </row>
        <row r="12">
          <cell r="A12">
            <v>10</v>
          </cell>
          <cell r="B12" t="str">
            <v>Alte venituri din exploatare</v>
          </cell>
          <cell r="C12">
            <v>7</v>
          </cell>
        </row>
        <row r="13">
          <cell r="A13">
            <v>11</v>
          </cell>
          <cell r="B13" t="str">
            <v xml:space="preserve"> - din care venituri din fondul comercial negativ</v>
          </cell>
          <cell r="C13">
            <v>7</v>
          </cell>
        </row>
        <row r="14">
          <cell r="A14">
            <v>12</v>
          </cell>
          <cell r="B14" t="str">
            <v>VENITURI DIN EXPLOATARE - TOTAL 
(rd. 01+07-08+09+10)</v>
          </cell>
        </row>
        <row r="15">
          <cell r="A15">
            <v>13</v>
          </cell>
          <cell r="B15" t="str">
            <v>Cheltuieli cu materiile prime şi materialele consumabile</v>
          </cell>
          <cell r="C15">
            <v>6</v>
          </cell>
        </row>
        <row r="16">
          <cell r="A16">
            <v>14</v>
          </cell>
          <cell r="B16" t="str">
            <v>Alte cheltuieli materiale</v>
          </cell>
          <cell r="C16">
            <v>6</v>
          </cell>
        </row>
        <row r="17">
          <cell r="A17">
            <v>15</v>
          </cell>
          <cell r="B17" t="str">
            <v>Alte cheltuieli din afară (cu energie şi apă)</v>
          </cell>
          <cell r="C17">
            <v>6</v>
          </cell>
        </row>
        <row r="18">
          <cell r="A18">
            <v>16</v>
          </cell>
          <cell r="B18" t="str">
            <v>Cheltuieli privind mărfurile</v>
          </cell>
          <cell r="C18">
            <v>6</v>
          </cell>
        </row>
        <row r="19">
          <cell r="A19">
            <v>17</v>
          </cell>
          <cell r="B19" t="str">
            <v>Reduceri comerciale primite</v>
          </cell>
          <cell r="C19">
            <v>6</v>
          </cell>
        </row>
        <row r="20">
          <cell r="A20">
            <v>18</v>
          </cell>
          <cell r="B20" t="str">
            <v xml:space="preserve">Cheltuieli cu personalul  (rd. 19+20)                 </v>
          </cell>
        </row>
        <row r="21">
          <cell r="A21">
            <v>19</v>
          </cell>
          <cell r="B21" t="str">
            <v>Salarii</v>
          </cell>
          <cell r="C21">
            <v>6</v>
          </cell>
        </row>
        <row r="22">
          <cell r="A22">
            <v>20</v>
          </cell>
          <cell r="B22" t="str">
            <v>Cheltuieli cu asigurările şi protecţia socială</v>
          </cell>
          <cell r="C22">
            <v>6</v>
          </cell>
        </row>
        <row r="23">
          <cell r="A23">
            <v>21</v>
          </cell>
          <cell r="B23" t="str">
            <v>Ajustarea valorii imobilizărilor corporale şi necorporale (rd. 22-23)</v>
          </cell>
        </row>
        <row r="24">
          <cell r="A24">
            <v>22</v>
          </cell>
          <cell r="B24" t="str">
            <v>Ajustare imobilizari - cheltuieli</v>
          </cell>
          <cell r="C24">
            <v>6</v>
          </cell>
        </row>
        <row r="25">
          <cell r="A25">
            <v>23</v>
          </cell>
          <cell r="B25" t="str">
            <v>Ajustare imobilizari - venituri</v>
          </cell>
          <cell r="C25">
            <v>7</v>
          </cell>
        </row>
        <row r="26">
          <cell r="A26">
            <v>24</v>
          </cell>
          <cell r="B26" t="str">
            <v xml:space="preserve">Ajustarea valorii activelor circulante  (rd. 25-26)          </v>
          </cell>
        </row>
        <row r="27">
          <cell r="A27">
            <v>25</v>
          </cell>
          <cell r="B27" t="str">
            <v>Ajustarea activelor circulante - cheltuieli</v>
          </cell>
          <cell r="C27">
            <v>6</v>
          </cell>
        </row>
        <row r="28">
          <cell r="A28">
            <v>26</v>
          </cell>
          <cell r="B28" t="str">
            <v>Ajustarea activelor circulante - venituri</v>
          </cell>
          <cell r="C28">
            <v>7</v>
          </cell>
        </row>
        <row r="29">
          <cell r="A29">
            <v>27</v>
          </cell>
          <cell r="B29" t="str">
            <v xml:space="preserve">Alte cheltuieli de exploatare (rd. 28 la 31)         </v>
          </cell>
        </row>
        <row r="30">
          <cell r="A30">
            <v>28</v>
          </cell>
          <cell r="B30" t="str">
            <v>Cheltuieli privind prestaţiile externe</v>
          </cell>
          <cell r="C30">
            <v>6</v>
          </cell>
        </row>
        <row r="31">
          <cell r="A31">
            <v>29</v>
          </cell>
          <cell r="B31" t="str">
            <v>Cheltuieli cu alte impozite, taxe şi vărsăminte asimilate</v>
          </cell>
          <cell r="C31">
            <v>6</v>
          </cell>
        </row>
        <row r="32">
          <cell r="A32">
            <v>30</v>
          </cell>
          <cell r="B32" t="str">
            <v>Cheltuieli cu despăgubiri, donaţii şi activele cedate</v>
          </cell>
          <cell r="C32">
            <v>6</v>
          </cell>
        </row>
        <row r="33">
          <cell r="A33">
            <v>31</v>
          </cell>
          <cell r="B33" t="str">
            <v>Cheltuieli cu dobanzile pt societati de leasing</v>
          </cell>
          <cell r="C33">
            <v>6</v>
          </cell>
        </row>
        <row r="34">
          <cell r="A34">
            <v>32</v>
          </cell>
          <cell r="B34" t="str">
            <v xml:space="preserve">Ajustări privind provizioanele (rd. 33-34)   </v>
          </cell>
        </row>
        <row r="35">
          <cell r="A35">
            <v>33</v>
          </cell>
          <cell r="B35" t="str">
            <v>Ajustari privind provizioanele - Cheltuieli</v>
          </cell>
          <cell r="C35">
            <v>6</v>
          </cell>
        </row>
        <row r="36">
          <cell r="A36">
            <v>34</v>
          </cell>
          <cell r="B36" t="str">
            <v>Ajustari privind provizioanele - Venituri</v>
          </cell>
          <cell r="C36">
            <v>7</v>
          </cell>
        </row>
        <row r="37">
          <cell r="A37">
            <v>35</v>
          </cell>
          <cell r="B37" t="str">
            <v xml:space="preserve">CHELTUIELI DE EXPLOATARE - TOTAL
(rd. 13 la 16-17+18+21+24+27+32)                       </v>
          </cell>
        </row>
        <row r="38">
          <cell r="A38" t="str">
            <v>xx</v>
          </cell>
          <cell r="B38" t="str">
            <v xml:space="preserve"> REZULTATUL DIN EXPLOATARE:</v>
          </cell>
        </row>
        <row r="39">
          <cell r="A39">
            <v>36</v>
          </cell>
          <cell r="B39" t="str">
            <v xml:space="preserve">- Profit (rd. 12-35)                               </v>
          </cell>
        </row>
        <row r="40">
          <cell r="A40">
            <v>37</v>
          </cell>
          <cell r="B40" t="str">
            <v xml:space="preserve">- Pierdere (rd. 35-12)                             </v>
          </cell>
        </row>
        <row r="41">
          <cell r="A41">
            <v>38</v>
          </cell>
          <cell r="B41" t="str">
            <v>Venituri din interese de participare</v>
          </cell>
          <cell r="C41">
            <v>7</v>
          </cell>
        </row>
        <row r="42">
          <cell r="A42">
            <v>39</v>
          </cell>
          <cell r="B42" t="str">
            <v xml:space="preserve">- din care, în cadrul grupului                     </v>
          </cell>
          <cell r="C42">
            <v>7</v>
          </cell>
        </row>
        <row r="43">
          <cell r="A43">
            <v>40</v>
          </cell>
          <cell r="B43" t="str">
            <v>Venituri din alte investiţii financiare şi creanţe ce fac parte din activele imobilizate</v>
          </cell>
          <cell r="C43">
            <v>7</v>
          </cell>
        </row>
        <row r="44">
          <cell r="A44">
            <v>41</v>
          </cell>
          <cell r="B44" t="str">
            <v xml:space="preserve"> - din care, în cadrul grupului                     </v>
          </cell>
          <cell r="C44">
            <v>7</v>
          </cell>
        </row>
        <row r="45">
          <cell r="A45">
            <v>42</v>
          </cell>
          <cell r="B45" t="str">
            <v>Venituri din dobânzi</v>
          </cell>
          <cell r="C45">
            <v>7</v>
          </cell>
        </row>
        <row r="46">
          <cell r="A46">
            <v>43</v>
          </cell>
          <cell r="B46" t="str">
            <v xml:space="preserve"> - din care, în cadrul grupului                     </v>
          </cell>
          <cell r="C46">
            <v>7</v>
          </cell>
        </row>
        <row r="47">
          <cell r="A47">
            <v>44</v>
          </cell>
          <cell r="B47" t="str">
            <v>Alte venituri financiare</v>
          </cell>
          <cell r="C47">
            <v>7</v>
          </cell>
        </row>
        <row r="48">
          <cell r="A48">
            <v>45</v>
          </cell>
          <cell r="B48" t="str">
            <v xml:space="preserve"> VENITURI FINANCIARE - TOTAL
(rd. 38+40+42+44)                           </v>
          </cell>
        </row>
        <row r="49">
          <cell r="A49">
            <v>46</v>
          </cell>
          <cell r="B49" t="str">
            <v>Ajustarea valorii imobilizărilor financiare şi a investiţiilor financiare deţinute ca active circulante (rd. 47-48)</v>
          </cell>
        </row>
        <row r="50">
          <cell r="A50">
            <v>47</v>
          </cell>
          <cell r="B50" t="str">
            <v>Ajustari financiare - Cheltuieli</v>
          </cell>
          <cell r="C50">
            <v>6</v>
          </cell>
        </row>
        <row r="51">
          <cell r="A51">
            <v>48</v>
          </cell>
          <cell r="B51" t="str">
            <v>Ajustari financiare - Venituri</v>
          </cell>
          <cell r="C51">
            <v>7</v>
          </cell>
        </row>
        <row r="52">
          <cell r="A52">
            <v>49</v>
          </cell>
          <cell r="B52" t="str">
            <v>Cheltuieli privind dobânzile</v>
          </cell>
          <cell r="C52">
            <v>6</v>
          </cell>
        </row>
        <row r="53">
          <cell r="A53">
            <v>50</v>
          </cell>
          <cell r="B53" t="str">
            <v xml:space="preserve"> - din care, în cadrul grupului</v>
          </cell>
          <cell r="C53">
            <v>6</v>
          </cell>
        </row>
        <row r="54">
          <cell r="A54">
            <v>51</v>
          </cell>
          <cell r="B54" t="str">
            <v>Alte cheltuieli financiare</v>
          </cell>
          <cell r="C54">
            <v>6</v>
          </cell>
        </row>
        <row r="55">
          <cell r="A55">
            <v>52</v>
          </cell>
          <cell r="B55" t="str">
            <v xml:space="preserve"> CHELTUIELI FINANCIARE - TOTAL
(rd. 46+49+51)                         </v>
          </cell>
        </row>
        <row r="56">
          <cell r="A56" t="str">
            <v>xx</v>
          </cell>
          <cell r="B56" t="str">
            <v xml:space="preserve"> REZULTATUL FINANCIAR:</v>
          </cell>
        </row>
        <row r="57">
          <cell r="A57">
            <v>53</v>
          </cell>
          <cell r="B57" t="str">
            <v xml:space="preserve">- Profit (rd. 45-52)                               </v>
          </cell>
        </row>
        <row r="58">
          <cell r="A58">
            <v>54</v>
          </cell>
          <cell r="B58" t="str">
            <v xml:space="preserve">- Pierdere (rd. 52-45)                             </v>
          </cell>
        </row>
        <row r="59">
          <cell r="A59" t="str">
            <v>xx</v>
          </cell>
          <cell r="B59" t="str">
            <v>REZULTATUL CURENT:</v>
          </cell>
        </row>
        <row r="60">
          <cell r="A60">
            <v>55</v>
          </cell>
          <cell r="B60" t="str">
            <v xml:space="preserve">- Profit (rd. 12+45-35-52)                               </v>
          </cell>
        </row>
        <row r="61">
          <cell r="A61">
            <v>56</v>
          </cell>
          <cell r="B61" t="str">
            <v xml:space="preserve">- Pierdere (rd. 35+52-12-45)                             </v>
          </cell>
        </row>
        <row r="62">
          <cell r="A62">
            <v>57</v>
          </cell>
          <cell r="B62" t="str">
            <v>Venituri extraordinare</v>
          </cell>
          <cell r="C62">
            <v>7</v>
          </cell>
        </row>
        <row r="63">
          <cell r="A63">
            <v>58</v>
          </cell>
          <cell r="B63" t="str">
            <v>Cheltuieli extraordinare</v>
          </cell>
          <cell r="C63">
            <v>6</v>
          </cell>
        </row>
        <row r="64">
          <cell r="A64" t="str">
            <v>xx</v>
          </cell>
          <cell r="B64" t="str">
            <v>REZULTATUL EXTRAORDINAR:</v>
          </cell>
        </row>
        <row r="65">
          <cell r="A65">
            <v>59</v>
          </cell>
          <cell r="B65" t="str">
            <v xml:space="preserve">- Profit (rd. 57-58)                               </v>
          </cell>
        </row>
        <row r="66">
          <cell r="A66">
            <v>60</v>
          </cell>
          <cell r="B66" t="str">
            <v xml:space="preserve">- Pierdere (rd. 58-57)                             </v>
          </cell>
        </row>
        <row r="67">
          <cell r="A67">
            <v>61</v>
          </cell>
          <cell r="B67" t="str">
            <v xml:space="preserve"> VENITURI TOTALE (rd. 12+45+57)                          </v>
          </cell>
        </row>
        <row r="68">
          <cell r="A68">
            <v>62</v>
          </cell>
          <cell r="B68" t="str">
            <v xml:space="preserve"> CHELTUIELI TOTALE (rd. 35+52+58)                        </v>
          </cell>
        </row>
        <row r="69">
          <cell r="A69" t="str">
            <v>xx</v>
          </cell>
          <cell r="B69" t="str">
            <v xml:space="preserve"> REZULTATUL BRUT:</v>
          </cell>
        </row>
        <row r="70">
          <cell r="A70">
            <v>63</v>
          </cell>
          <cell r="B70" t="str">
            <v xml:space="preserve">- Profit (rd. 61-62)                               </v>
          </cell>
        </row>
        <row r="71">
          <cell r="A71">
            <v>64</v>
          </cell>
          <cell r="B71" t="str">
            <v xml:space="preserve">- Pierdere (rd. 62-61)                             </v>
          </cell>
        </row>
        <row r="72">
          <cell r="A72">
            <v>65</v>
          </cell>
          <cell r="B72" t="str">
            <v>Impozitul pe profit</v>
          </cell>
        </row>
        <row r="73">
          <cell r="A73">
            <v>66</v>
          </cell>
          <cell r="B73" t="str">
            <v>Alte cheltuieli cu impozite</v>
          </cell>
          <cell r="C73">
            <v>6</v>
          </cell>
        </row>
        <row r="74">
          <cell r="A74" t="str">
            <v>xx</v>
          </cell>
          <cell r="B74" t="str">
            <v>REZULTATUL NET AL EXERCIŢIULUI FINANCIAR:</v>
          </cell>
        </row>
        <row r="75">
          <cell r="A75">
            <v>67</v>
          </cell>
          <cell r="B75" t="str">
            <v xml:space="preserve">- Profit                                           </v>
          </cell>
        </row>
        <row r="76">
          <cell r="A76">
            <v>68</v>
          </cell>
          <cell r="B76" t="str">
            <v xml:space="preserve">- Pierdere                                         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1 REALIZ"/>
      <sheetName val="HG622"/>
      <sheetName val="An1 2016"/>
      <sheetName val="An2 2016"/>
      <sheetName val="An2"/>
      <sheetName val="An3 2016"/>
      <sheetName val="An4 (2)"/>
      <sheetName val="An4 2015"/>
      <sheetName val="An4 2016"/>
      <sheetName val="An5 2016"/>
      <sheetName val="oldAn4 16"/>
      <sheetName val="An5 2015"/>
      <sheetName val="An6"/>
      <sheetName val="An7 2016"/>
      <sheetName val="An7 2015"/>
      <sheetName val="An8 2015"/>
      <sheetName val="An9 indicatori"/>
      <sheetName val="ch fin"/>
      <sheetName val="corel"/>
      <sheetName val="Trad2015"/>
      <sheetName val="Sheet1"/>
      <sheetName val="Trad16"/>
      <sheetName val="propSH2015"/>
      <sheetName val="prop2016"/>
      <sheetName val="Calcule"/>
      <sheetName val="Detalii BVC"/>
      <sheetName val="RU2016"/>
      <sheetName val="RU15"/>
      <sheetName val="BR15"/>
      <sheetName val="balR"/>
      <sheetName val="centralizANRE"/>
      <sheetName val="ANRE2014"/>
      <sheetName val="ANRE2015"/>
      <sheetName val="balLUN"/>
      <sheetName val="BVC2014 analitic"/>
      <sheetName val="A8"/>
      <sheetName val="BNR"/>
      <sheetName val="Randuri CPP"/>
      <sheetName val="CS"/>
      <sheetName val="sediu2014"/>
      <sheetName val="fin"/>
      <sheetName val="detaliu rd"/>
      <sheetName val="cre"/>
      <sheetName val="cant"/>
      <sheetName val="bal11"/>
      <sheetName val="explicatii"/>
      <sheetName val="BL15"/>
      <sheetName val="BL16"/>
      <sheetName val="cost unitar"/>
      <sheetName val="oldDetBVC"/>
      <sheetName val="bilant previzionat"/>
      <sheetName val="bilant previzionat (2)"/>
      <sheetName val="Bil11L"/>
      <sheetName val="CF INDIRECT"/>
      <sheetName val="Bilant sintetic"/>
      <sheetName val="SIMULARE COSTURI"/>
      <sheetName val="cheltuieli nedeductibile"/>
      <sheetName val="CASH-FLOW"/>
      <sheetName val="cash-flow 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T1">
            <v>2012</v>
          </cell>
          <cell r="AU1">
            <v>2014</v>
          </cell>
          <cell r="BV1">
            <v>2015</v>
          </cell>
          <cell r="CU1">
            <v>2016</v>
          </cell>
          <cell r="DD1">
            <v>2017</v>
          </cell>
        </row>
        <row r="2">
          <cell r="T2" t="str">
            <v>Realizat 2012</v>
          </cell>
          <cell r="AK2" t="str">
            <v>Valoare lei
2013</v>
          </cell>
          <cell r="AU2" t="str">
            <v>Valoare lei
2014</v>
          </cell>
          <cell r="BV2" t="str">
            <v>Buget 2015        (cf ANRE)</v>
          </cell>
          <cell r="CU2" t="str">
            <v>Valoare lei
2016</v>
          </cell>
          <cell r="DD2" t="str">
            <v>Valoare lei
2017</v>
          </cell>
        </row>
        <row r="3">
          <cell r="T3">
            <v>171477.72</v>
          </cell>
          <cell r="AK3">
            <v>0</v>
          </cell>
          <cell r="AU3">
            <v>0</v>
          </cell>
          <cell r="BV3">
            <v>0</v>
          </cell>
        </row>
        <row r="4">
          <cell r="T4">
            <v>786730344.64999998</v>
          </cell>
          <cell r="AK4">
            <v>0</v>
          </cell>
          <cell r="AU4">
            <v>0</v>
          </cell>
          <cell r="BV4">
            <v>0</v>
          </cell>
        </row>
        <row r="6">
          <cell r="T6">
            <v>308592562.98000002</v>
          </cell>
          <cell r="AK6">
            <v>248269421</v>
          </cell>
          <cell r="AU6">
            <v>230000000</v>
          </cell>
          <cell r="BV6">
            <v>232200000</v>
          </cell>
          <cell r="CU6">
            <v>272000000</v>
          </cell>
          <cell r="DD6">
            <v>288000000</v>
          </cell>
        </row>
        <row r="7">
          <cell r="T7">
            <v>1082710263.3</v>
          </cell>
          <cell r="AK7">
            <v>0</v>
          </cell>
          <cell r="AU7">
            <v>0</v>
          </cell>
          <cell r="BV7">
            <v>0</v>
          </cell>
        </row>
        <row r="8">
          <cell r="T8">
            <v>4163451.48</v>
          </cell>
          <cell r="AK8">
            <v>0</v>
          </cell>
          <cell r="AU8">
            <v>0</v>
          </cell>
          <cell r="BV8">
            <v>0</v>
          </cell>
        </row>
        <row r="9">
          <cell r="T9">
            <v>3687310.2</v>
          </cell>
          <cell r="AK9">
            <v>0</v>
          </cell>
          <cell r="AU9">
            <v>0</v>
          </cell>
          <cell r="BV9">
            <v>0</v>
          </cell>
        </row>
        <row r="10">
          <cell r="T10">
            <v>62183151.939999998</v>
          </cell>
          <cell r="AK10">
            <v>0</v>
          </cell>
          <cell r="AU10">
            <v>0</v>
          </cell>
          <cell r="BV10">
            <v>0</v>
          </cell>
        </row>
        <row r="11">
          <cell r="T11">
            <v>22224012.969999999</v>
          </cell>
          <cell r="AK11">
            <v>0</v>
          </cell>
          <cell r="AU11">
            <v>0</v>
          </cell>
          <cell r="BV11">
            <v>0</v>
          </cell>
        </row>
        <row r="15">
          <cell r="T15">
            <v>58930228.710000001</v>
          </cell>
          <cell r="AK15">
            <v>0</v>
          </cell>
          <cell r="AU15">
            <v>0</v>
          </cell>
          <cell r="BV15">
            <v>0</v>
          </cell>
        </row>
        <row r="16">
          <cell r="T16">
            <v>44378856.920000002</v>
          </cell>
          <cell r="AK16">
            <v>0</v>
          </cell>
        </row>
        <row r="19">
          <cell r="T19">
            <v>1138627.49</v>
          </cell>
          <cell r="AK19">
            <v>0</v>
          </cell>
          <cell r="AU19">
            <v>1020000</v>
          </cell>
          <cell r="BV19">
            <v>1200000</v>
          </cell>
          <cell r="CU19">
            <v>1885000</v>
          </cell>
          <cell r="DD19">
            <v>1885000</v>
          </cell>
        </row>
        <row r="20">
          <cell r="T20">
            <v>306717.39</v>
          </cell>
          <cell r="AK20">
            <v>0</v>
          </cell>
          <cell r="AU20">
            <v>0</v>
          </cell>
          <cell r="BV20">
            <v>0</v>
          </cell>
        </row>
        <row r="24">
          <cell r="T24">
            <v>19652004.07</v>
          </cell>
          <cell r="AK24">
            <v>7987600.9999999991</v>
          </cell>
          <cell r="AU24">
            <v>0</v>
          </cell>
          <cell r="BV24">
            <v>0</v>
          </cell>
          <cell r="CU24">
            <v>0</v>
          </cell>
          <cell r="DD24">
            <v>0</v>
          </cell>
        </row>
        <row r="29">
          <cell r="T29">
            <v>0</v>
          </cell>
          <cell r="AK29">
            <v>496746375</v>
          </cell>
          <cell r="AU29">
            <v>612403200</v>
          </cell>
          <cell r="BV29">
            <v>499932088.85000002</v>
          </cell>
          <cell r="CU29">
            <v>325208185.61589998</v>
          </cell>
          <cell r="DD29">
            <v>192880000</v>
          </cell>
        </row>
        <row r="30">
          <cell r="AK30">
            <v>676555760</v>
          </cell>
          <cell r="AU30">
            <v>372759426</v>
          </cell>
          <cell r="BV30">
            <v>59680147.200000003</v>
          </cell>
          <cell r="CU30">
            <v>60420013.599999987</v>
          </cell>
          <cell r="DD30">
            <v>60192999.999999993</v>
          </cell>
        </row>
        <row r="31">
          <cell r="T31">
            <v>0</v>
          </cell>
          <cell r="AK31">
            <v>516000000</v>
          </cell>
          <cell r="AU31">
            <v>334849600</v>
          </cell>
        </row>
        <row r="32">
          <cell r="T32">
            <v>0</v>
          </cell>
          <cell r="AK32">
            <v>152000000</v>
          </cell>
          <cell r="AU32">
            <v>37909826</v>
          </cell>
        </row>
        <row r="33">
          <cell r="T33">
            <v>0</v>
          </cell>
          <cell r="AK33">
            <v>8555760</v>
          </cell>
          <cell r="AU33">
            <v>0</v>
          </cell>
        </row>
        <row r="34">
          <cell r="T34">
            <v>0</v>
          </cell>
          <cell r="AK34">
            <v>442170490</v>
          </cell>
          <cell r="AU34">
            <v>667559840</v>
          </cell>
          <cell r="BV34">
            <v>1367569842.6430433</v>
          </cell>
          <cell r="CU34">
            <v>1352624201.9200001</v>
          </cell>
          <cell r="DD34">
            <v>1450367600</v>
          </cell>
        </row>
        <row r="35">
          <cell r="AU35">
            <v>0</v>
          </cell>
          <cell r="BV35">
            <v>96443734.981733337</v>
          </cell>
          <cell r="CU35">
            <v>16000000</v>
          </cell>
          <cell r="DD35">
            <v>32400000</v>
          </cell>
        </row>
        <row r="36">
          <cell r="T36">
            <v>0</v>
          </cell>
          <cell r="AK36">
            <v>432133061.04000002</v>
          </cell>
          <cell r="AU36">
            <v>195404400</v>
          </cell>
          <cell r="BV36">
            <v>269846742.25</v>
          </cell>
          <cell r="CU36">
            <v>160000000</v>
          </cell>
          <cell r="DD36">
            <v>209300000</v>
          </cell>
        </row>
        <row r="37">
          <cell r="BV37">
            <v>10250000</v>
          </cell>
          <cell r="CU37">
            <v>21000000</v>
          </cell>
          <cell r="DD37">
            <v>33000000</v>
          </cell>
        </row>
        <row r="38">
          <cell r="T38">
            <v>0</v>
          </cell>
          <cell r="AK38">
            <v>237720000</v>
          </cell>
          <cell r="AU38">
            <v>213705791.06029224</v>
          </cell>
          <cell r="BV38">
            <v>148587412.99323288</v>
          </cell>
          <cell r="CU38">
            <v>300000000</v>
          </cell>
          <cell r="DD38">
            <v>351000000</v>
          </cell>
        </row>
        <row r="39">
          <cell r="BV39">
            <v>6736021.9606026681</v>
          </cell>
          <cell r="CU39">
            <v>0</v>
          </cell>
          <cell r="DD39">
            <v>0</v>
          </cell>
        </row>
        <row r="40">
          <cell r="BV40">
            <v>265565.17892234254</v>
          </cell>
          <cell r="CU40">
            <v>0</v>
          </cell>
          <cell r="DD40">
            <v>0</v>
          </cell>
        </row>
        <row r="41">
          <cell r="BV41">
            <v>23236.95</v>
          </cell>
          <cell r="CU41">
            <v>46000</v>
          </cell>
          <cell r="DD41">
            <v>46000</v>
          </cell>
        </row>
        <row r="42">
          <cell r="BV42">
            <v>5125224.7234461168</v>
          </cell>
          <cell r="CU42">
            <v>0</v>
          </cell>
          <cell r="DD42">
            <v>0</v>
          </cell>
        </row>
        <row r="43">
          <cell r="BV43">
            <v>80604100</v>
          </cell>
          <cell r="CU43">
            <v>16100000.000000002</v>
          </cell>
          <cell r="DD43">
            <v>24150000</v>
          </cell>
        </row>
        <row r="44">
          <cell r="CU44">
            <v>237603200.00000003</v>
          </cell>
          <cell r="DD44">
            <v>239830730</v>
          </cell>
        </row>
        <row r="46">
          <cell r="BV46">
            <v>2203200</v>
          </cell>
          <cell r="CU46">
            <v>0</v>
          </cell>
          <cell r="DD46">
            <v>0</v>
          </cell>
        </row>
        <row r="47">
          <cell r="BV47">
            <v>5832000</v>
          </cell>
          <cell r="CU47">
            <v>0</v>
          </cell>
          <cell r="DD47">
            <v>0</v>
          </cell>
        </row>
        <row r="48">
          <cell r="BV48">
            <v>15000</v>
          </cell>
          <cell r="CU48">
            <v>0</v>
          </cell>
          <cell r="DD48">
            <v>0</v>
          </cell>
        </row>
        <row r="49">
          <cell r="T49">
            <v>0</v>
          </cell>
          <cell r="AK49">
            <v>113256000</v>
          </cell>
          <cell r="AU49">
            <v>141671040</v>
          </cell>
          <cell r="BV49">
            <v>168782008.91059816</v>
          </cell>
          <cell r="CU49">
            <v>39796501.400000006</v>
          </cell>
          <cell r="DD49">
            <v>39796501.399999999</v>
          </cell>
        </row>
        <row r="50">
          <cell r="BV50">
            <v>12411359.800000001</v>
          </cell>
          <cell r="CU50">
            <v>0</v>
          </cell>
          <cell r="DD50">
            <v>0</v>
          </cell>
        </row>
        <row r="71">
          <cell r="T71">
            <v>1145248.6200000001</v>
          </cell>
          <cell r="AK71">
            <v>1152000</v>
          </cell>
          <cell r="AU71">
            <v>1000000</v>
          </cell>
          <cell r="BV71">
            <v>1024999.9999999999</v>
          </cell>
          <cell r="CU71">
            <v>2092000</v>
          </cell>
          <cell r="DD71">
            <v>2144300</v>
          </cell>
        </row>
        <row r="72">
          <cell r="T72">
            <v>3857788.01</v>
          </cell>
          <cell r="AK72">
            <v>3666000</v>
          </cell>
          <cell r="AU72">
            <v>500000</v>
          </cell>
          <cell r="BV72">
            <v>2000000</v>
          </cell>
          <cell r="CU72">
            <v>0</v>
          </cell>
          <cell r="DD72">
            <v>0</v>
          </cell>
        </row>
        <row r="82">
          <cell r="T82">
            <v>2913234.11</v>
          </cell>
          <cell r="AK82">
            <v>2822000</v>
          </cell>
          <cell r="AU82">
            <v>2550000</v>
          </cell>
          <cell r="BV82">
            <v>3183750</v>
          </cell>
          <cell r="CU82">
            <v>0</v>
          </cell>
        </row>
        <row r="83">
          <cell r="CU83">
            <v>2577000</v>
          </cell>
          <cell r="DD83">
            <v>2701425</v>
          </cell>
        </row>
        <row r="85">
          <cell r="T85">
            <v>73098.759999999995</v>
          </cell>
          <cell r="AK85">
            <v>0</v>
          </cell>
          <cell r="AU85">
            <v>0</v>
          </cell>
          <cell r="BV85">
            <v>0</v>
          </cell>
          <cell r="CU85">
            <v>0</v>
          </cell>
          <cell r="DD85">
            <v>0</v>
          </cell>
        </row>
        <row r="86">
          <cell r="AK86">
            <v>36000000</v>
          </cell>
          <cell r="AU86">
            <v>31200000</v>
          </cell>
          <cell r="BV86">
            <v>18894830.127500001</v>
          </cell>
          <cell r="CU86">
            <v>9733000</v>
          </cell>
          <cell r="DD86">
            <v>9733000</v>
          </cell>
        </row>
        <row r="87">
          <cell r="T87">
            <v>374106.16</v>
          </cell>
          <cell r="AK87">
            <v>0</v>
          </cell>
          <cell r="AU87">
            <v>0</v>
          </cell>
          <cell r="BV87">
            <v>0</v>
          </cell>
        </row>
        <row r="88">
          <cell r="T88">
            <v>211513</v>
          </cell>
          <cell r="AK88">
            <v>0</v>
          </cell>
          <cell r="AU88">
            <v>0</v>
          </cell>
          <cell r="BV88">
            <v>0</v>
          </cell>
        </row>
        <row r="89">
          <cell r="T89">
            <v>2436697.9700000002</v>
          </cell>
          <cell r="AK89">
            <v>0</v>
          </cell>
          <cell r="AU89">
            <v>0</v>
          </cell>
          <cell r="BV89">
            <v>0</v>
          </cell>
        </row>
        <row r="90">
          <cell r="T90">
            <v>67298.350000000006</v>
          </cell>
          <cell r="AK90">
            <v>0</v>
          </cell>
          <cell r="AU90">
            <v>0</v>
          </cell>
          <cell r="BV90">
            <v>1358000</v>
          </cell>
        </row>
        <row r="91">
          <cell r="T91">
            <v>2583373.4700000002</v>
          </cell>
          <cell r="AK91">
            <v>0</v>
          </cell>
          <cell r="AU91" t="e">
            <v>#REF!</v>
          </cell>
          <cell r="BV91">
            <v>49861302.25</v>
          </cell>
          <cell r="CU91">
            <v>20000000</v>
          </cell>
        </row>
        <row r="92">
          <cell r="T92">
            <v>6937015.54</v>
          </cell>
          <cell r="AK92">
            <v>6942000</v>
          </cell>
          <cell r="AU92">
            <v>6000000</v>
          </cell>
          <cell r="BV92">
            <v>6000000</v>
          </cell>
          <cell r="CU92">
            <v>6974000</v>
          </cell>
          <cell r="DD92">
            <v>6974000</v>
          </cell>
        </row>
        <row r="94">
          <cell r="T94">
            <v>3158562.51</v>
          </cell>
          <cell r="AK94">
            <v>2777000</v>
          </cell>
          <cell r="AU94">
            <v>0</v>
          </cell>
          <cell r="BV94">
            <v>2000000</v>
          </cell>
          <cell r="CU94">
            <v>2000000</v>
          </cell>
          <cell r="DD94">
            <v>2000000</v>
          </cell>
        </row>
        <row r="100">
          <cell r="T100">
            <v>4727486.88</v>
          </cell>
          <cell r="AK100">
            <v>0</v>
          </cell>
          <cell r="AU100">
            <v>0</v>
          </cell>
          <cell r="BV100">
            <v>0</v>
          </cell>
        </row>
        <row r="103">
          <cell r="T103">
            <v>96013501.519999996</v>
          </cell>
          <cell r="AK103">
            <v>0</v>
          </cell>
          <cell r="AU103">
            <v>0</v>
          </cell>
          <cell r="BV103">
            <v>0</v>
          </cell>
        </row>
        <row r="104">
          <cell r="T104">
            <v>23018629.02</v>
          </cell>
          <cell r="AK104">
            <v>0</v>
          </cell>
          <cell r="AU104">
            <v>0</v>
          </cell>
          <cell r="BV104">
            <v>0</v>
          </cell>
        </row>
        <row r="105">
          <cell r="T105">
            <v>14579175.58</v>
          </cell>
          <cell r="AK105">
            <v>0</v>
          </cell>
          <cell r="AU105">
            <v>0</v>
          </cell>
          <cell r="BV105">
            <v>0</v>
          </cell>
        </row>
        <row r="109">
          <cell r="T109">
            <v>1454839.51</v>
          </cell>
          <cell r="AK109">
            <v>1900000</v>
          </cell>
          <cell r="AU109">
            <v>968797.9341975</v>
          </cell>
          <cell r="BV109">
            <v>1527777.7777777775</v>
          </cell>
          <cell r="CU109">
            <v>10000000</v>
          </cell>
          <cell r="DD109">
            <v>10000000</v>
          </cell>
        </row>
        <row r="113">
          <cell r="T113">
            <v>3021264.48</v>
          </cell>
          <cell r="AK113">
            <v>0</v>
          </cell>
          <cell r="AU113">
            <v>0</v>
          </cell>
          <cell r="BV113">
            <v>0</v>
          </cell>
        </row>
        <row r="114">
          <cell r="T114">
            <v>775528.1</v>
          </cell>
          <cell r="AK114">
            <v>0</v>
          </cell>
          <cell r="AU114">
            <v>0</v>
          </cell>
          <cell r="BV114">
            <v>0</v>
          </cell>
        </row>
        <row r="115">
          <cell r="T115">
            <v>881298</v>
          </cell>
          <cell r="AK115">
            <v>0</v>
          </cell>
          <cell r="AU115">
            <v>0</v>
          </cell>
          <cell r="BV115">
            <v>0</v>
          </cell>
        </row>
        <row r="116">
          <cell r="T116">
            <v>8698964.6400000006</v>
          </cell>
          <cell r="AU116">
            <v>44789850</v>
          </cell>
        </row>
        <row r="118">
          <cell r="T118">
            <v>259962.22</v>
          </cell>
          <cell r="AK118">
            <v>0</v>
          </cell>
          <cell r="AU118">
            <v>0</v>
          </cell>
          <cell r="BV118">
            <v>0</v>
          </cell>
        </row>
        <row r="119">
          <cell r="T119">
            <v>9647317.8000000007</v>
          </cell>
        </row>
        <row r="120">
          <cell r="T120">
            <v>24255609.170000002</v>
          </cell>
          <cell r="AK120">
            <v>0</v>
          </cell>
          <cell r="AU120">
            <v>0</v>
          </cell>
          <cell r="BV120">
            <v>0</v>
          </cell>
        </row>
        <row r="123">
          <cell r="T123">
            <v>1145923.49</v>
          </cell>
          <cell r="AK123">
            <v>1152000</v>
          </cell>
          <cell r="AU123">
            <v>2000000</v>
          </cell>
          <cell r="BV123">
            <v>3492540.65</v>
          </cell>
          <cell r="CU123">
            <v>1126151.0836363637</v>
          </cell>
          <cell r="DD123">
            <v>1126151.0836363637</v>
          </cell>
        </row>
        <row r="124">
          <cell r="T124">
            <v>130590.03</v>
          </cell>
          <cell r="AK124">
            <v>138000</v>
          </cell>
          <cell r="AU124">
            <v>61672.430382886625</v>
          </cell>
          <cell r="BV124">
            <v>256616.6</v>
          </cell>
          <cell r="CU124">
            <v>4500</v>
          </cell>
          <cell r="DD124">
            <v>4500</v>
          </cell>
        </row>
        <row r="125">
          <cell r="T125">
            <v>1480015.33</v>
          </cell>
          <cell r="AK125">
            <v>1173000</v>
          </cell>
          <cell r="AU125">
            <v>363340.19496600545</v>
          </cell>
          <cell r="BV125">
            <v>2447633.67</v>
          </cell>
          <cell r="CU125">
            <v>125864.35</v>
          </cell>
          <cell r="DD125">
            <v>129300</v>
          </cell>
        </row>
        <row r="126">
          <cell r="T126">
            <v>130109.19</v>
          </cell>
          <cell r="AK126">
            <v>113000</v>
          </cell>
          <cell r="AU126">
            <v>46169.374651107864</v>
          </cell>
          <cell r="BV126">
            <v>0</v>
          </cell>
          <cell r="CU126">
            <v>0</v>
          </cell>
          <cell r="DD126">
            <v>0</v>
          </cell>
        </row>
        <row r="127">
          <cell r="T127">
            <v>3388729.83</v>
          </cell>
          <cell r="AK127">
            <v>2481000</v>
          </cell>
          <cell r="AU127">
            <v>3272641.7429765398</v>
          </cell>
          <cell r="BV127">
            <v>3697086</v>
          </cell>
          <cell r="CU127">
            <v>1249700</v>
          </cell>
          <cell r="DD127">
            <v>2249700</v>
          </cell>
        </row>
        <row r="128">
          <cell r="T128">
            <v>190322.49</v>
          </cell>
          <cell r="AK128">
            <v>210000</v>
          </cell>
          <cell r="AU128">
            <v>245409.49594728346</v>
          </cell>
          <cell r="BV128">
            <v>410334.80000000005</v>
          </cell>
          <cell r="CU128">
            <v>293900</v>
          </cell>
          <cell r="DD128">
            <v>293900</v>
          </cell>
        </row>
        <row r="129">
          <cell r="T129">
            <v>817700.13</v>
          </cell>
          <cell r="AK129">
            <v>625000</v>
          </cell>
          <cell r="AU129">
            <v>553112.2929317879</v>
          </cell>
          <cell r="BV129">
            <v>728676.24</v>
          </cell>
          <cell r="CU129">
            <v>573999</v>
          </cell>
          <cell r="DD129">
            <v>573999</v>
          </cell>
        </row>
        <row r="130">
          <cell r="T130">
            <v>1138722.55</v>
          </cell>
          <cell r="AK130">
            <v>559000</v>
          </cell>
          <cell r="AU130">
            <v>0</v>
          </cell>
          <cell r="BV130">
            <v>282099.99999999994</v>
          </cell>
          <cell r="CU130">
            <v>206000</v>
          </cell>
          <cell r="DD130">
            <v>206000</v>
          </cell>
        </row>
        <row r="131">
          <cell r="AU131">
            <v>144026.46814438925</v>
          </cell>
          <cell r="BV131">
            <v>0</v>
          </cell>
          <cell r="CU131">
            <v>0</v>
          </cell>
          <cell r="DD131">
            <v>0</v>
          </cell>
        </row>
        <row r="132">
          <cell r="T132">
            <v>2435.39</v>
          </cell>
          <cell r="AK132">
            <v>0</v>
          </cell>
          <cell r="AU132">
            <v>0</v>
          </cell>
          <cell r="BV132">
            <v>200</v>
          </cell>
          <cell r="CU132">
            <v>1850</v>
          </cell>
          <cell r="DD132">
            <v>1850</v>
          </cell>
        </row>
        <row r="133">
          <cell r="T133">
            <v>2005155.57</v>
          </cell>
          <cell r="AK133">
            <v>1184000</v>
          </cell>
          <cell r="AU133">
            <v>1637349.09129305</v>
          </cell>
          <cell r="BV133">
            <v>6790982.7000000002</v>
          </cell>
          <cell r="CU133">
            <v>2688520</v>
          </cell>
          <cell r="DD133">
            <v>2704298.8</v>
          </cell>
        </row>
        <row r="134">
          <cell r="T134">
            <v>1285435.1100000001</v>
          </cell>
          <cell r="AK134">
            <v>528000</v>
          </cell>
          <cell r="AU134">
            <v>533821.07086107635</v>
          </cell>
          <cell r="BV134">
            <v>640060</v>
          </cell>
          <cell r="CU134">
            <v>753562</v>
          </cell>
          <cell r="DD134">
            <v>753562</v>
          </cell>
        </row>
        <row r="135">
          <cell r="T135">
            <v>150930.57</v>
          </cell>
          <cell r="AK135">
            <v>163000</v>
          </cell>
          <cell r="AU135">
            <v>562429.11333949515</v>
          </cell>
          <cell r="BV135">
            <v>0</v>
          </cell>
          <cell r="CU135">
            <v>0</v>
          </cell>
          <cell r="DD135">
            <v>0</v>
          </cell>
        </row>
        <row r="136">
          <cell r="AU136">
            <v>163101.72450637849</v>
          </cell>
          <cell r="BV136">
            <v>654887.00000000012</v>
          </cell>
          <cell r="CU136">
            <v>0</v>
          </cell>
          <cell r="DD136">
            <v>0</v>
          </cell>
        </row>
        <row r="137">
          <cell r="T137">
            <v>579829.98</v>
          </cell>
          <cell r="AK137">
            <v>334000</v>
          </cell>
          <cell r="AU137">
            <v>375165.56905786134</v>
          </cell>
          <cell r="BV137">
            <v>2380932.36</v>
          </cell>
          <cell r="CU137">
            <v>656882</v>
          </cell>
          <cell r="DD137">
            <v>643829.9</v>
          </cell>
        </row>
        <row r="138">
          <cell r="T138">
            <v>176697.07</v>
          </cell>
          <cell r="AK138">
            <v>142000</v>
          </cell>
          <cell r="AU138">
            <v>113274.34164634161</v>
          </cell>
          <cell r="BV138">
            <v>178751.99999999997</v>
          </cell>
          <cell r="CU138">
            <v>108372</v>
          </cell>
          <cell r="DD138">
            <v>108372</v>
          </cell>
        </row>
        <row r="139">
          <cell r="T139">
            <v>618.49</v>
          </cell>
          <cell r="AK139">
            <v>0</v>
          </cell>
          <cell r="AU139">
            <v>14710.953460563846</v>
          </cell>
          <cell r="BV139">
            <v>0</v>
          </cell>
          <cell r="CU139">
            <v>0</v>
          </cell>
          <cell r="DD139">
            <v>0</v>
          </cell>
        </row>
        <row r="140">
          <cell r="T140">
            <v>-22334.57</v>
          </cell>
          <cell r="AK140">
            <v>0</v>
          </cell>
          <cell r="AU140">
            <v>2674.7188110116081</v>
          </cell>
          <cell r="BV140">
            <v>0</v>
          </cell>
          <cell r="CU140">
            <v>436363.63636363635</v>
          </cell>
          <cell r="DD140">
            <v>436363.63636363635</v>
          </cell>
        </row>
        <row r="141">
          <cell r="T141">
            <v>1488660.12</v>
          </cell>
          <cell r="AK141">
            <v>1025000</v>
          </cell>
          <cell r="AU141">
            <v>965182.61512279091</v>
          </cell>
          <cell r="BV141">
            <v>707853.40999999992</v>
          </cell>
          <cell r="CU141">
            <v>697221</v>
          </cell>
          <cell r="DD141">
            <v>1660600</v>
          </cell>
        </row>
        <row r="142">
          <cell r="T142">
            <v>393089.66</v>
          </cell>
          <cell r="AK142">
            <v>394000</v>
          </cell>
          <cell r="AU142">
            <v>249251.69656054975</v>
          </cell>
          <cell r="BV142">
            <v>147928</v>
          </cell>
          <cell r="CU142">
            <v>555939.5</v>
          </cell>
          <cell r="DD142">
            <v>559070</v>
          </cell>
        </row>
        <row r="143">
          <cell r="T143">
            <v>4801.54</v>
          </cell>
          <cell r="AK143">
            <v>0</v>
          </cell>
          <cell r="AU143">
            <v>2710.1053408812918</v>
          </cell>
          <cell r="BV143">
            <v>21800.000000000004</v>
          </cell>
          <cell r="CU143">
            <v>32500</v>
          </cell>
          <cell r="DD143">
            <v>34125</v>
          </cell>
        </row>
        <row r="144">
          <cell r="T144">
            <v>2346070.83</v>
          </cell>
          <cell r="AK144">
            <v>2155000</v>
          </cell>
          <cell r="AU144">
            <v>2500000</v>
          </cell>
          <cell r="BV144">
            <v>3443444.2800000003</v>
          </cell>
          <cell r="CU144">
            <v>1713913.3200000003</v>
          </cell>
          <cell r="DD144">
            <v>2817711</v>
          </cell>
        </row>
        <row r="145">
          <cell r="T145">
            <v>9.82</v>
          </cell>
          <cell r="AK145">
            <v>0</v>
          </cell>
          <cell r="AU145">
            <v>0</v>
          </cell>
          <cell r="BV145">
            <v>0</v>
          </cell>
          <cell r="CU145">
            <v>0</v>
          </cell>
          <cell r="DD145">
            <v>0</v>
          </cell>
        </row>
        <row r="146">
          <cell r="T146">
            <v>28949.22</v>
          </cell>
          <cell r="AK146">
            <v>29000</v>
          </cell>
          <cell r="AU146">
            <v>0</v>
          </cell>
          <cell r="BV146">
            <v>0</v>
          </cell>
          <cell r="CU146">
            <v>0</v>
          </cell>
          <cell r="DD146">
            <v>0</v>
          </cell>
        </row>
        <row r="147">
          <cell r="T147">
            <v>3921.01</v>
          </cell>
          <cell r="AK147">
            <v>0</v>
          </cell>
          <cell r="AU147">
            <v>0</v>
          </cell>
          <cell r="BV147">
            <v>0</v>
          </cell>
          <cell r="CU147">
            <v>0</v>
          </cell>
          <cell r="DD147">
            <v>0</v>
          </cell>
        </row>
        <row r="148">
          <cell r="T148">
            <v>54350.59</v>
          </cell>
          <cell r="AK148">
            <v>20000000</v>
          </cell>
          <cell r="AU148">
            <v>3500</v>
          </cell>
          <cell r="BV148">
            <v>0</v>
          </cell>
          <cell r="CU148">
            <v>0</v>
          </cell>
          <cell r="DD148">
            <v>0</v>
          </cell>
        </row>
        <row r="149">
          <cell r="T149">
            <v>2740048.66</v>
          </cell>
          <cell r="AK149">
            <v>2668000</v>
          </cell>
          <cell r="AU149">
            <v>1590800</v>
          </cell>
          <cell r="BV149">
            <v>591000</v>
          </cell>
          <cell r="CU149">
            <v>693897.36</v>
          </cell>
          <cell r="DD149">
            <v>693897.36</v>
          </cell>
        </row>
        <row r="150">
          <cell r="T150">
            <v>1037161.9</v>
          </cell>
          <cell r="AK150">
            <v>1092000</v>
          </cell>
          <cell r="AU150">
            <v>738650</v>
          </cell>
          <cell r="BV150">
            <v>243000</v>
          </cell>
          <cell r="CU150">
            <v>225500</v>
          </cell>
          <cell r="DD150">
            <v>225500</v>
          </cell>
        </row>
        <row r="151">
          <cell r="T151">
            <v>263790690.41999999</v>
          </cell>
          <cell r="AK151">
            <v>278075593</v>
          </cell>
          <cell r="AU151">
            <v>313485547.44525546</v>
          </cell>
          <cell r="BV151">
            <v>320564622</v>
          </cell>
          <cell r="CU151">
            <v>306180000.00000006</v>
          </cell>
          <cell r="DD151">
            <v>306180000</v>
          </cell>
        </row>
        <row r="152">
          <cell r="T152">
            <v>347111.26</v>
          </cell>
          <cell r="AK152">
            <v>346000</v>
          </cell>
          <cell r="AU152">
            <v>408746.34750000003</v>
          </cell>
          <cell r="BV152">
            <v>654280.58840653859</v>
          </cell>
          <cell r="CU152">
            <v>278838</v>
          </cell>
          <cell r="DD152">
            <v>278838</v>
          </cell>
        </row>
        <row r="153">
          <cell r="T153">
            <v>260722.12</v>
          </cell>
          <cell r="AK153">
            <v>257000</v>
          </cell>
          <cell r="AU153">
            <v>596500</v>
          </cell>
          <cell r="BV153">
            <v>574137.04</v>
          </cell>
          <cell r="CU153">
            <v>250765</v>
          </cell>
          <cell r="DD153">
            <v>250765</v>
          </cell>
        </row>
        <row r="154">
          <cell r="T154">
            <v>80733416.099999994</v>
          </cell>
          <cell r="AK154">
            <v>0</v>
          </cell>
          <cell r="AU154">
            <v>0</v>
          </cell>
          <cell r="BV154">
            <v>54037.870753086732</v>
          </cell>
          <cell r="CU154">
            <v>0</v>
          </cell>
          <cell r="DD154">
            <v>0</v>
          </cell>
        </row>
        <row r="155">
          <cell r="T155">
            <v>1122365.97</v>
          </cell>
          <cell r="AK155">
            <v>1023000</v>
          </cell>
          <cell r="AU155">
            <v>1251110.42</v>
          </cell>
          <cell r="BV155">
            <v>1431254.6879075954</v>
          </cell>
          <cell r="CU155">
            <v>1639005</v>
          </cell>
          <cell r="DD155">
            <v>1639005</v>
          </cell>
        </row>
        <row r="156">
          <cell r="AU156">
            <v>42400256.478876591</v>
          </cell>
          <cell r="BV156">
            <v>1437011.9999999998</v>
          </cell>
          <cell r="CU156">
            <v>0</v>
          </cell>
          <cell r="DD156">
            <v>0</v>
          </cell>
        </row>
        <row r="157">
          <cell r="AU157">
            <v>0</v>
          </cell>
          <cell r="BV157">
            <v>7342409.9999999991</v>
          </cell>
          <cell r="CU157">
            <v>0</v>
          </cell>
          <cell r="DD157">
            <v>0</v>
          </cell>
        </row>
        <row r="158">
          <cell r="BV158">
            <v>0</v>
          </cell>
          <cell r="CU158">
            <v>0</v>
          </cell>
          <cell r="DD158">
            <v>0</v>
          </cell>
        </row>
        <row r="159">
          <cell r="CU159">
            <v>0</v>
          </cell>
          <cell r="DD159">
            <v>0</v>
          </cell>
        </row>
        <row r="160">
          <cell r="T160">
            <v>1561809.88</v>
          </cell>
          <cell r="AK160">
            <v>1396000</v>
          </cell>
          <cell r="AU160">
            <v>400000</v>
          </cell>
          <cell r="BV160">
            <v>1744185.6000000003</v>
          </cell>
          <cell r="CU160">
            <v>0</v>
          </cell>
          <cell r="DD160">
            <v>0</v>
          </cell>
        </row>
        <row r="161">
          <cell r="CU161">
            <v>150500</v>
          </cell>
          <cell r="DD161">
            <v>150500</v>
          </cell>
        </row>
        <row r="162">
          <cell r="CU162">
            <v>5399999.9999999991</v>
          </cell>
          <cell r="DD162">
            <v>5399999.9999999991</v>
          </cell>
        </row>
        <row r="163">
          <cell r="CU163">
            <v>32372600</v>
          </cell>
          <cell r="DD163">
            <v>32500000</v>
          </cell>
        </row>
        <row r="164">
          <cell r="CU164">
            <v>0</v>
          </cell>
          <cell r="DD164">
            <v>0</v>
          </cell>
        </row>
        <row r="165">
          <cell r="CU165">
            <v>12000000</v>
          </cell>
          <cell r="DD165">
            <v>12000000</v>
          </cell>
        </row>
        <row r="166">
          <cell r="CU166">
            <v>0</v>
          </cell>
          <cell r="DD166">
            <v>0</v>
          </cell>
        </row>
        <row r="167">
          <cell r="CU167">
            <v>93000000</v>
          </cell>
          <cell r="DD167">
            <v>94046140</v>
          </cell>
        </row>
        <row r="168">
          <cell r="DD168">
            <v>0</v>
          </cell>
        </row>
        <row r="169">
          <cell r="DD169">
            <v>0</v>
          </cell>
        </row>
        <row r="170">
          <cell r="DD170">
            <v>0</v>
          </cell>
        </row>
        <row r="171">
          <cell r="DD171">
            <v>0</v>
          </cell>
        </row>
        <row r="172">
          <cell r="DD172">
            <v>0</v>
          </cell>
        </row>
        <row r="173">
          <cell r="T173">
            <v>8903.1</v>
          </cell>
          <cell r="AK173">
            <v>0</v>
          </cell>
          <cell r="AU173">
            <v>0</v>
          </cell>
          <cell r="BV173">
            <v>8462.0000000000018</v>
          </cell>
          <cell r="CU173">
            <v>7500</v>
          </cell>
          <cell r="DD173">
            <v>7500</v>
          </cell>
        </row>
        <row r="174">
          <cell r="T174">
            <v>-1543.61</v>
          </cell>
          <cell r="AK174">
            <v>0</v>
          </cell>
          <cell r="AU174">
            <v>0</v>
          </cell>
          <cell r="BV174">
            <v>0</v>
          </cell>
          <cell r="CU174">
            <v>0</v>
          </cell>
          <cell r="DD174">
            <v>0</v>
          </cell>
        </row>
        <row r="175">
          <cell r="AK175">
            <v>0</v>
          </cell>
          <cell r="AU175">
            <v>104639700</v>
          </cell>
          <cell r="BV175">
            <v>0</v>
          </cell>
          <cell r="CU175">
            <v>0</v>
          </cell>
          <cell r="DD175">
            <v>0</v>
          </cell>
        </row>
        <row r="176">
          <cell r="T176">
            <v>61083135.240000002</v>
          </cell>
          <cell r="AK176">
            <v>0</v>
          </cell>
          <cell r="AU176">
            <v>0</v>
          </cell>
          <cell r="BV176">
            <v>0</v>
          </cell>
          <cell r="CU176">
            <v>0</v>
          </cell>
          <cell r="DD176">
            <v>0</v>
          </cell>
        </row>
        <row r="177">
          <cell r="T177">
            <v>25712954.719999999</v>
          </cell>
          <cell r="AK177">
            <v>0</v>
          </cell>
          <cell r="AU177">
            <v>0</v>
          </cell>
          <cell r="BV177">
            <v>11028015</v>
          </cell>
          <cell r="CU177">
            <v>9418233</v>
          </cell>
          <cell r="DD177">
            <v>9418233</v>
          </cell>
        </row>
        <row r="178">
          <cell r="T178">
            <v>49288244.259999998</v>
          </cell>
          <cell r="AK178">
            <v>0</v>
          </cell>
          <cell r="AU178">
            <v>0</v>
          </cell>
          <cell r="BV178">
            <v>51289680</v>
          </cell>
          <cell r="CU178">
            <v>68829292</v>
          </cell>
          <cell r="DD178">
            <v>68829292</v>
          </cell>
        </row>
        <row r="179">
          <cell r="T179">
            <v>72851055.700000003</v>
          </cell>
          <cell r="AK179">
            <v>0</v>
          </cell>
          <cell r="AU179">
            <v>0</v>
          </cell>
          <cell r="BV179">
            <v>0</v>
          </cell>
          <cell r="CU179">
            <v>0</v>
          </cell>
          <cell r="DD179">
            <v>0</v>
          </cell>
        </row>
        <row r="180">
          <cell r="T180">
            <v>11828044.59</v>
          </cell>
          <cell r="AK180">
            <v>0</v>
          </cell>
          <cell r="AU180">
            <v>0</v>
          </cell>
          <cell r="BV180">
            <v>9408618</v>
          </cell>
          <cell r="CU180">
            <v>12215335</v>
          </cell>
          <cell r="DD180">
            <v>12215335</v>
          </cell>
        </row>
        <row r="181">
          <cell r="T181">
            <v>62521794.759999998</v>
          </cell>
          <cell r="AK181">
            <v>150000000</v>
          </cell>
          <cell r="AU181">
            <v>0</v>
          </cell>
          <cell r="BV181">
            <v>11849377</v>
          </cell>
          <cell r="CU181">
            <v>16428128</v>
          </cell>
          <cell r="DD181">
            <v>16428128</v>
          </cell>
        </row>
        <row r="182">
          <cell r="T182">
            <v>1105689.47</v>
          </cell>
          <cell r="AK182">
            <v>0</v>
          </cell>
          <cell r="AU182">
            <v>0</v>
          </cell>
          <cell r="BV182">
            <v>2337471</v>
          </cell>
          <cell r="CU182">
            <v>1974376</v>
          </cell>
          <cell r="DD182">
            <v>1974376</v>
          </cell>
        </row>
        <row r="183">
          <cell r="BV183">
            <v>3676508.67</v>
          </cell>
          <cell r="CU183">
            <v>3695509</v>
          </cell>
          <cell r="DD183">
            <v>3715069</v>
          </cell>
        </row>
        <row r="184">
          <cell r="BV184">
            <v>0</v>
          </cell>
          <cell r="CU184">
            <v>0</v>
          </cell>
        </row>
        <row r="185">
          <cell r="BV185">
            <v>0</v>
          </cell>
          <cell r="CU185">
            <v>0</v>
          </cell>
        </row>
        <row r="186">
          <cell r="T186">
            <v>2900571</v>
          </cell>
          <cell r="AK186">
            <v>2891000</v>
          </cell>
          <cell r="AU186">
            <v>2433503.6970602921</v>
          </cell>
          <cell r="BV186">
            <v>2400000</v>
          </cell>
          <cell r="CU186">
            <v>2761001.6011359002</v>
          </cell>
          <cell r="DD186">
            <v>2641336.6</v>
          </cell>
        </row>
        <row r="187">
          <cell r="T187">
            <v>-15.52</v>
          </cell>
          <cell r="AK187">
            <v>0</v>
          </cell>
          <cell r="AU187">
            <v>0</v>
          </cell>
          <cell r="BV187">
            <v>0</v>
          </cell>
          <cell r="CU187">
            <v>0</v>
          </cell>
          <cell r="DD187">
            <v>0</v>
          </cell>
        </row>
        <row r="188">
          <cell r="T188">
            <v>4414495.05</v>
          </cell>
          <cell r="AK188">
            <v>0</v>
          </cell>
          <cell r="AU188">
            <v>5650489.1339999996</v>
          </cell>
          <cell r="BV188">
            <v>6853500.6699999999</v>
          </cell>
          <cell r="CU188">
            <v>6013900.9199999999</v>
          </cell>
          <cell r="DD188">
            <v>6037442.4746000003</v>
          </cell>
        </row>
        <row r="189">
          <cell r="T189">
            <v>8513.4</v>
          </cell>
          <cell r="AK189">
            <v>9000</v>
          </cell>
          <cell r="AU189">
            <v>18000</v>
          </cell>
          <cell r="BV189">
            <v>0</v>
          </cell>
          <cell r="CU189">
            <v>0</v>
          </cell>
          <cell r="DD189">
            <v>0</v>
          </cell>
        </row>
        <row r="190">
          <cell r="CU190">
            <v>172000</v>
          </cell>
          <cell r="DD190">
            <v>172000</v>
          </cell>
        </row>
        <row r="191">
          <cell r="T191">
            <v>773576.26</v>
          </cell>
          <cell r="AK191">
            <v>568000</v>
          </cell>
          <cell r="AU191">
            <v>439241.85200000001</v>
          </cell>
          <cell r="BV191">
            <v>307003.99660000001</v>
          </cell>
          <cell r="CU191">
            <v>221630</v>
          </cell>
          <cell r="DD191">
            <v>221630</v>
          </cell>
        </row>
        <row r="192">
          <cell r="CU192">
            <v>0</v>
          </cell>
          <cell r="DD192">
            <v>0</v>
          </cell>
        </row>
        <row r="193">
          <cell r="T193">
            <v>134852</v>
          </cell>
          <cell r="AK193">
            <v>119000</v>
          </cell>
          <cell r="AU193">
            <v>60758.148000000001</v>
          </cell>
          <cell r="BV193">
            <v>67470</v>
          </cell>
          <cell r="CU193">
            <v>138200</v>
          </cell>
          <cell r="DD193">
            <v>138200</v>
          </cell>
        </row>
        <row r="194">
          <cell r="T194">
            <v>243446.5</v>
          </cell>
          <cell r="AK194">
            <v>0</v>
          </cell>
          <cell r="AU194">
            <v>0</v>
          </cell>
          <cell r="BV194">
            <v>0</v>
          </cell>
          <cell r="CU194">
            <v>0</v>
          </cell>
          <cell r="DD194">
            <v>0</v>
          </cell>
        </row>
        <row r="195">
          <cell r="T195">
            <v>10362.41</v>
          </cell>
          <cell r="AK195">
            <v>0</v>
          </cell>
          <cell r="AU195">
            <v>0</v>
          </cell>
          <cell r="BV195">
            <v>0</v>
          </cell>
          <cell r="CU195">
            <v>11100</v>
          </cell>
          <cell r="DD195">
            <v>11100</v>
          </cell>
        </row>
        <row r="196">
          <cell r="CU196">
            <v>1000000</v>
          </cell>
          <cell r="DD196">
            <v>1000000</v>
          </cell>
        </row>
        <row r="197">
          <cell r="T197">
            <v>3847798.43</v>
          </cell>
          <cell r="AK197">
            <v>1200000</v>
          </cell>
          <cell r="AU197">
            <v>4200000</v>
          </cell>
          <cell r="BV197">
            <v>9787157.9900000021</v>
          </cell>
          <cell r="CU197">
            <v>0</v>
          </cell>
          <cell r="DD197">
            <v>0</v>
          </cell>
        </row>
        <row r="198">
          <cell r="CU198">
            <v>4598325</v>
          </cell>
          <cell r="DD198">
            <v>1883000</v>
          </cell>
        </row>
        <row r="199">
          <cell r="CU199">
            <v>3400900</v>
          </cell>
          <cell r="DD199">
            <v>1772800</v>
          </cell>
        </row>
        <row r="200">
          <cell r="CU200">
            <v>1185000</v>
          </cell>
          <cell r="DD200">
            <v>1185000</v>
          </cell>
        </row>
        <row r="201">
          <cell r="BV201">
            <v>0</v>
          </cell>
          <cell r="CU201">
            <v>0</v>
          </cell>
          <cell r="DD201">
            <v>0</v>
          </cell>
        </row>
        <row r="202">
          <cell r="T202">
            <v>916730</v>
          </cell>
          <cell r="AK202">
            <v>0</v>
          </cell>
          <cell r="AU202">
            <v>11500</v>
          </cell>
          <cell r="BV202">
            <v>1500</v>
          </cell>
          <cell r="CU202">
            <v>3100</v>
          </cell>
          <cell r="DD202">
            <v>3100</v>
          </cell>
        </row>
        <row r="203">
          <cell r="T203">
            <v>2527285.36</v>
          </cell>
          <cell r="AK203">
            <v>0</v>
          </cell>
          <cell r="AU203">
            <v>4238500</v>
          </cell>
          <cell r="BV203">
            <v>4541372</v>
          </cell>
          <cell r="CU203">
            <v>33354579</v>
          </cell>
          <cell r="DD203">
            <v>16665800</v>
          </cell>
        </row>
        <row r="204">
          <cell r="T204">
            <v>1121990.48</v>
          </cell>
          <cell r="AK204">
            <v>1038000</v>
          </cell>
          <cell r="AU204">
            <v>400000</v>
          </cell>
          <cell r="BV204">
            <v>294358.99999999994</v>
          </cell>
          <cell r="CU204">
            <v>305000</v>
          </cell>
          <cell r="DD204">
            <v>305000</v>
          </cell>
        </row>
        <row r="205">
          <cell r="T205">
            <v>129578.42</v>
          </cell>
          <cell r="AK205">
            <v>100000</v>
          </cell>
          <cell r="AU205">
            <v>199999.99874999997</v>
          </cell>
          <cell r="BV205">
            <v>400885</v>
          </cell>
          <cell r="CU205">
            <v>2695000</v>
          </cell>
          <cell r="DD205">
            <v>1195000</v>
          </cell>
        </row>
        <row r="206">
          <cell r="T206">
            <v>32987.74</v>
          </cell>
          <cell r="AK206">
            <v>0</v>
          </cell>
          <cell r="AU206">
            <v>0</v>
          </cell>
          <cell r="BV206">
            <v>0</v>
          </cell>
          <cell r="CU206">
            <v>0</v>
          </cell>
          <cell r="DD206">
            <v>0</v>
          </cell>
        </row>
        <row r="207">
          <cell r="T207">
            <v>2632608.27</v>
          </cell>
          <cell r="AK207">
            <v>2546000</v>
          </cell>
          <cell r="AU207">
            <v>402609.98290141654</v>
          </cell>
          <cell r="BV207">
            <v>400000.00000000006</v>
          </cell>
          <cell r="CU207">
            <v>365000</v>
          </cell>
          <cell r="DD207">
            <v>365000</v>
          </cell>
        </row>
        <row r="208">
          <cell r="T208">
            <v>14043301.74</v>
          </cell>
          <cell r="AK208">
            <v>5000000</v>
          </cell>
          <cell r="AU208">
            <v>10500000</v>
          </cell>
          <cell r="BV208">
            <v>5778159</v>
          </cell>
          <cell r="CU208">
            <v>4250000</v>
          </cell>
          <cell r="DD208">
            <v>4250000</v>
          </cell>
        </row>
        <row r="209">
          <cell r="T209">
            <v>4001861.97</v>
          </cell>
          <cell r="AK209">
            <v>5000000</v>
          </cell>
          <cell r="AU209">
            <v>736264.03636162402</v>
          </cell>
          <cell r="BV209">
            <v>1903350.9500000002</v>
          </cell>
          <cell r="CU209">
            <v>2212016</v>
          </cell>
          <cell r="DD209">
            <v>2212016</v>
          </cell>
        </row>
        <row r="210">
          <cell r="AU210">
            <v>361125.98073695967</v>
          </cell>
          <cell r="BV210">
            <v>1201276.9859955183</v>
          </cell>
          <cell r="CU210">
            <v>486004</v>
          </cell>
          <cell r="DD210">
            <v>486004</v>
          </cell>
        </row>
        <row r="211">
          <cell r="T211">
            <v>6587018.8300000001</v>
          </cell>
          <cell r="AK211">
            <v>3000000</v>
          </cell>
          <cell r="AU211">
            <v>0</v>
          </cell>
          <cell r="BV211">
            <v>0</v>
          </cell>
          <cell r="CU211">
            <v>0</v>
          </cell>
          <cell r="DD211">
            <v>0</v>
          </cell>
        </row>
        <row r="212">
          <cell r="AU212">
            <v>263352.28999999998</v>
          </cell>
          <cell r="BV212">
            <v>859250.00000000012</v>
          </cell>
          <cell r="CU212">
            <v>0</v>
          </cell>
          <cell r="DD212">
            <v>0</v>
          </cell>
        </row>
        <row r="213">
          <cell r="AU213">
            <v>462212.93</v>
          </cell>
          <cell r="BV213">
            <v>479402.99199205963</v>
          </cell>
          <cell r="CU213">
            <v>573119</v>
          </cell>
          <cell r="DD213">
            <v>573119</v>
          </cell>
        </row>
        <row r="214">
          <cell r="AU214">
            <v>873634.32000000007</v>
          </cell>
          <cell r="BV214">
            <v>814378.73333852645</v>
          </cell>
          <cell r="CU214">
            <v>916349</v>
          </cell>
          <cell r="DD214">
            <v>916349</v>
          </cell>
        </row>
        <row r="215">
          <cell r="AU215">
            <v>218937.93</v>
          </cell>
          <cell r="BV215">
            <v>253904.94758077961</v>
          </cell>
          <cell r="CU215">
            <v>344205</v>
          </cell>
          <cell r="DD215">
            <v>344205</v>
          </cell>
        </row>
        <row r="216">
          <cell r="AU216">
            <v>130281.70000000001</v>
          </cell>
          <cell r="BV216">
            <v>11378.099999999999</v>
          </cell>
          <cell r="CU216">
            <v>8131</v>
          </cell>
          <cell r="DD216">
            <v>8131</v>
          </cell>
        </row>
        <row r="217">
          <cell r="AU217">
            <v>11354.120000000003</v>
          </cell>
          <cell r="BV217">
            <v>32536.323062584066</v>
          </cell>
          <cell r="CU217">
            <v>6664</v>
          </cell>
          <cell r="DD217">
            <v>6664</v>
          </cell>
        </row>
        <row r="218">
          <cell r="AU218">
            <v>40226.71</v>
          </cell>
          <cell r="BV218">
            <v>33928.60402605014</v>
          </cell>
          <cell r="CU218">
            <v>31537</v>
          </cell>
          <cell r="DD218">
            <v>31537</v>
          </cell>
        </row>
        <row r="219">
          <cell r="CU219">
            <v>1033000</v>
          </cell>
          <cell r="DD219">
            <v>919250</v>
          </cell>
        </row>
        <row r="220">
          <cell r="CU220">
            <v>0</v>
          </cell>
          <cell r="DD220">
            <v>0</v>
          </cell>
        </row>
        <row r="221">
          <cell r="T221">
            <v>386362.58</v>
          </cell>
          <cell r="AK221">
            <v>385000</v>
          </cell>
          <cell r="AU221">
            <v>123251.77929999999</v>
          </cell>
          <cell r="BV221">
            <v>148447.29999999999</v>
          </cell>
          <cell r="CU221">
            <v>139965</v>
          </cell>
          <cell r="DD221">
            <v>139965</v>
          </cell>
        </row>
        <row r="222">
          <cell r="T222">
            <v>5348557.6399999997</v>
          </cell>
          <cell r="AK222">
            <v>0</v>
          </cell>
          <cell r="AU222">
            <v>4376748.2207000004</v>
          </cell>
          <cell r="BV222">
            <v>3689356.39</v>
          </cell>
          <cell r="CU222">
            <v>4219804</v>
          </cell>
          <cell r="DD222">
            <v>4225712</v>
          </cell>
        </row>
        <row r="223">
          <cell r="T223">
            <v>16674117.65</v>
          </cell>
          <cell r="AK223">
            <v>9859418.0039999988</v>
          </cell>
          <cell r="AU223">
            <v>8980463.3059999999</v>
          </cell>
          <cell r="BV223">
            <v>2197435.84</v>
          </cell>
          <cell r="CU223">
            <v>0</v>
          </cell>
          <cell r="DD223">
            <v>0</v>
          </cell>
        </row>
        <row r="224">
          <cell r="CU224">
            <v>2313941.4560000002</v>
          </cell>
          <cell r="DD224">
            <v>2237941.4560000002</v>
          </cell>
        </row>
        <row r="225">
          <cell r="T225">
            <v>1429498.51</v>
          </cell>
          <cell r="AK225">
            <v>1083000</v>
          </cell>
          <cell r="AU225">
            <v>3063507</v>
          </cell>
          <cell r="BV225">
            <v>3683227.0000000005</v>
          </cell>
          <cell r="CU225">
            <v>1444028</v>
          </cell>
          <cell r="DD225">
            <v>660664</v>
          </cell>
        </row>
        <row r="226">
          <cell r="T226">
            <v>115296.33</v>
          </cell>
          <cell r="AK226">
            <v>70000</v>
          </cell>
          <cell r="AU226">
            <v>0</v>
          </cell>
          <cell r="BV226">
            <v>86750</v>
          </cell>
          <cell r="CU226">
            <v>86750</v>
          </cell>
          <cell r="DD226">
            <v>86750</v>
          </cell>
        </row>
        <row r="227">
          <cell r="T227">
            <v>5021130.16</v>
          </cell>
          <cell r="AK227">
            <v>5103050.0999999996</v>
          </cell>
          <cell r="AU227">
            <v>3100000</v>
          </cell>
          <cell r="BV227">
            <v>1273997.99</v>
          </cell>
          <cell r="CU227">
            <v>1151700</v>
          </cell>
          <cell r="DD227">
            <v>1399785</v>
          </cell>
        </row>
        <row r="228">
          <cell r="T228">
            <v>1850481.75</v>
          </cell>
          <cell r="AK228">
            <v>1421000</v>
          </cell>
          <cell r="AU228">
            <v>1500000</v>
          </cell>
          <cell r="BV228">
            <v>2641795.0100000002</v>
          </cell>
          <cell r="CU228">
            <v>2832916</v>
          </cell>
          <cell r="DD228">
            <v>2832916</v>
          </cell>
        </row>
        <row r="229">
          <cell r="T229">
            <v>301</v>
          </cell>
          <cell r="AK229">
            <v>0</v>
          </cell>
          <cell r="AU229">
            <v>0</v>
          </cell>
          <cell r="BV229">
            <v>1690645</v>
          </cell>
          <cell r="CU229">
            <v>1610950.6892000001</v>
          </cell>
          <cell r="DD229">
            <v>1621494.6892000001</v>
          </cell>
        </row>
        <row r="230">
          <cell r="T230">
            <v>701467.12</v>
          </cell>
          <cell r="AK230">
            <v>329000</v>
          </cell>
          <cell r="AU230">
            <v>50000</v>
          </cell>
          <cell r="BV230">
            <v>92500</v>
          </cell>
          <cell r="CU230">
            <v>0</v>
          </cell>
          <cell r="DD230">
            <v>0</v>
          </cell>
        </row>
        <row r="231">
          <cell r="T231">
            <v>338193.58</v>
          </cell>
          <cell r="AK231">
            <v>271000</v>
          </cell>
          <cell r="AU231">
            <v>299999.995</v>
          </cell>
          <cell r="BV231">
            <v>276570.49</v>
          </cell>
          <cell r="CU231">
            <v>197457</v>
          </cell>
          <cell r="DD231">
            <v>197457</v>
          </cell>
        </row>
        <row r="232">
          <cell r="T232">
            <v>3505067.3</v>
          </cell>
          <cell r="AK232">
            <v>2790000</v>
          </cell>
          <cell r="AU232">
            <v>0</v>
          </cell>
          <cell r="BV232">
            <v>1982497.9</v>
          </cell>
          <cell r="CU232">
            <v>1473200</v>
          </cell>
          <cell r="DD232">
            <v>1479200</v>
          </cell>
        </row>
        <row r="233">
          <cell r="T233">
            <v>990964.6</v>
          </cell>
          <cell r="AK233">
            <v>534000</v>
          </cell>
          <cell r="AU233">
            <v>3545651.1243607141</v>
          </cell>
          <cell r="BV233">
            <v>4559854.42</v>
          </cell>
          <cell r="CU233">
            <v>4088166</v>
          </cell>
          <cell r="DD233">
            <v>3101266</v>
          </cell>
        </row>
        <row r="234">
          <cell r="T234">
            <v>23697854.18</v>
          </cell>
          <cell r="AK234">
            <v>22958000</v>
          </cell>
          <cell r="AU234">
            <v>23593500</v>
          </cell>
          <cell r="BV234">
            <v>18721810.989999998</v>
          </cell>
          <cell r="CU234">
            <v>11662272.697090909</v>
          </cell>
          <cell r="DD234">
            <v>11662272.697090909</v>
          </cell>
        </row>
        <row r="235">
          <cell r="T235">
            <v>1063895.94</v>
          </cell>
          <cell r="AK235">
            <v>25000</v>
          </cell>
          <cell r="AU235">
            <v>1000000</v>
          </cell>
          <cell r="BV235">
            <v>1100000</v>
          </cell>
          <cell r="CU235">
            <v>0</v>
          </cell>
          <cell r="DD235">
            <v>0</v>
          </cell>
        </row>
        <row r="236">
          <cell r="T236">
            <v>1979000.85</v>
          </cell>
          <cell r="AK236">
            <v>1433000</v>
          </cell>
          <cell r="AU236" t="e">
            <v>#REF!</v>
          </cell>
          <cell r="BV236">
            <v>3461223</v>
          </cell>
          <cell r="CU236">
            <v>3149860</v>
          </cell>
          <cell r="DD236">
            <v>3187905</v>
          </cell>
        </row>
        <row r="237">
          <cell r="T237">
            <v>3389284.86</v>
          </cell>
          <cell r="AK237">
            <v>2756000</v>
          </cell>
          <cell r="AU237">
            <v>4000000</v>
          </cell>
          <cell r="BV237">
            <v>2993306.8499999996</v>
          </cell>
          <cell r="CU237">
            <v>2965931</v>
          </cell>
          <cell r="DD237">
            <v>2977181</v>
          </cell>
        </row>
        <row r="238">
          <cell r="T238">
            <v>447446.88</v>
          </cell>
          <cell r="AK238">
            <v>454000</v>
          </cell>
          <cell r="AU238" t="e">
            <v>#REF!</v>
          </cell>
          <cell r="BV238">
            <v>324267.19</v>
          </cell>
          <cell r="CU238">
            <v>132361.56</v>
          </cell>
          <cell r="DD238">
            <v>132501.56</v>
          </cell>
        </row>
        <row r="239">
          <cell r="T239">
            <v>55136.37</v>
          </cell>
          <cell r="AK239">
            <v>51000</v>
          </cell>
          <cell r="AU239">
            <v>56799.997500000005</v>
          </cell>
          <cell r="BV239">
            <v>148919</v>
          </cell>
          <cell r="CU239">
            <v>38900</v>
          </cell>
          <cell r="DD239">
            <v>38900</v>
          </cell>
        </row>
        <row r="240">
          <cell r="T240">
            <v>2721.83</v>
          </cell>
          <cell r="AK240">
            <v>0</v>
          </cell>
          <cell r="AU240" t="e">
            <v>#REF!</v>
          </cell>
          <cell r="BV240">
            <v>15500</v>
          </cell>
          <cell r="CU240">
            <v>19600</v>
          </cell>
          <cell r="DD240">
            <v>19600</v>
          </cell>
        </row>
        <row r="241">
          <cell r="T241">
            <v>919279.46</v>
          </cell>
          <cell r="AK241">
            <v>1063000</v>
          </cell>
          <cell r="AU241">
            <v>0</v>
          </cell>
          <cell r="BV241">
            <v>1196000.01</v>
          </cell>
          <cell r="CU241">
            <v>3172800</v>
          </cell>
          <cell r="DD241">
            <v>1000000</v>
          </cell>
        </row>
        <row r="242">
          <cell r="T242">
            <v>1466078.93</v>
          </cell>
          <cell r="AK242">
            <v>998000</v>
          </cell>
          <cell r="AU242">
            <v>2641097.9949427345</v>
          </cell>
          <cell r="BV242">
            <v>3239240.1300000004</v>
          </cell>
          <cell r="CU242">
            <v>2989262.2</v>
          </cell>
          <cell r="DD242">
            <v>2435173</v>
          </cell>
        </row>
        <row r="243">
          <cell r="CU243">
            <v>300000</v>
          </cell>
        </row>
        <row r="244">
          <cell r="T244">
            <v>9353976.1600000001</v>
          </cell>
          <cell r="AK244">
            <v>6296000</v>
          </cell>
          <cell r="AU244">
            <v>0</v>
          </cell>
          <cell r="BV244">
            <v>0</v>
          </cell>
          <cell r="CU244">
            <v>0</v>
          </cell>
          <cell r="DD244">
            <v>0</v>
          </cell>
        </row>
        <row r="245">
          <cell r="T245">
            <v>123435.04</v>
          </cell>
          <cell r="AK245">
            <v>0</v>
          </cell>
          <cell r="AU245">
            <v>0</v>
          </cell>
          <cell r="BV245">
            <v>0</v>
          </cell>
          <cell r="CU245">
            <v>0</v>
          </cell>
          <cell r="DD245">
            <v>0</v>
          </cell>
        </row>
        <row r="246">
          <cell r="CU246">
            <v>188700.00000000003</v>
          </cell>
          <cell r="DD246">
            <v>190000</v>
          </cell>
        </row>
        <row r="247">
          <cell r="CU247">
            <v>120000</v>
          </cell>
          <cell r="DD247">
            <v>120000</v>
          </cell>
        </row>
        <row r="248">
          <cell r="T248">
            <v>4192883.24</v>
          </cell>
          <cell r="AK248">
            <v>3970000</v>
          </cell>
          <cell r="AU248" t="e">
            <v>#REF!</v>
          </cell>
          <cell r="BV248">
            <v>5592289</v>
          </cell>
          <cell r="CU248">
            <v>9327600</v>
          </cell>
          <cell r="DD248">
            <v>9327600</v>
          </cell>
        </row>
        <row r="249">
          <cell r="T249">
            <v>581169.56999999995</v>
          </cell>
          <cell r="AK249">
            <v>555000</v>
          </cell>
          <cell r="AU249">
            <v>581000</v>
          </cell>
          <cell r="BV249">
            <v>599416.11</v>
          </cell>
          <cell r="CU249">
            <v>638675.45454545459</v>
          </cell>
          <cell r="DD249">
            <v>638675.45454545459</v>
          </cell>
        </row>
        <row r="250">
          <cell r="T250">
            <v>106716262.5</v>
          </cell>
          <cell r="AK250">
            <v>114831000</v>
          </cell>
          <cell r="AU250">
            <v>141671040</v>
          </cell>
          <cell r="BV250">
            <v>151641040</v>
          </cell>
          <cell r="CU250">
            <v>41500000</v>
          </cell>
          <cell r="DD250">
            <v>41500000</v>
          </cell>
        </row>
        <row r="251">
          <cell r="T251">
            <v>196.85</v>
          </cell>
          <cell r="AK251">
            <v>0</v>
          </cell>
          <cell r="AU251">
            <v>0</v>
          </cell>
          <cell r="BV251">
            <v>0</v>
          </cell>
          <cell r="CU251">
            <v>0</v>
          </cell>
          <cell r="DD251">
            <v>0</v>
          </cell>
        </row>
        <row r="252">
          <cell r="T252">
            <v>747086.99</v>
          </cell>
          <cell r="AK252">
            <v>0</v>
          </cell>
          <cell r="AU252" t="e">
            <v>#REF!</v>
          </cell>
          <cell r="BV252">
            <v>0</v>
          </cell>
          <cell r="CU252">
            <v>0</v>
          </cell>
          <cell r="DD252">
            <v>0</v>
          </cell>
        </row>
        <row r="253">
          <cell r="T253">
            <v>6842548.9000000004</v>
          </cell>
          <cell r="AK253">
            <v>0</v>
          </cell>
          <cell r="AU253" t="e">
            <v>#REF!</v>
          </cell>
          <cell r="BV253">
            <v>0</v>
          </cell>
          <cell r="CU253">
            <v>0</v>
          </cell>
          <cell r="DD253">
            <v>0</v>
          </cell>
        </row>
        <row r="254">
          <cell r="T254">
            <v>1202646.54</v>
          </cell>
          <cell r="AK254">
            <v>835000</v>
          </cell>
          <cell r="AU254">
            <v>1216557.3732782006</v>
          </cell>
          <cell r="BV254">
            <v>484569.7</v>
          </cell>
          <cell r="CU254">
            <v>300000</v>
          </cell>
          <cell r="DD254">
            <v>314997</v>
          </cell>
        </row>
        <row r="255">
          <cell r="AU255">
            <v>13500000</v>
          </cell>
          <cell r="BV255">
            <v>9117242.9900000002</v>
          </cell>
          <cell r="CU255">
            <v>2709082.5999999996</v>
          </cell>
          <cell r="DD255">
            <v>2384258.37</v>
          </cell>
        </row>
        <row r="256">
          <cell r="BV256">
            <v>0</v>
          </cell>
          <cell r="CU256">
            <v>1000000</v>
          </cell>
          <cell r="DD256">
            <v>1200000</v>
          </cell>
        </row>
        <row r="257">
          <cell r="BV257">
            <v>0</v>
          </cell>
          <cell r="CU257">
            <v>60118.265454545457</v>
          </cell>
          <cell r="DD257">
            <v>60118.265454545457</v>
          </cell>
        </row>
        <row r="258">
          <cell r="BV258">
            <v>0</v>
          </cell>
          <cell r="CU258">
            <v>30000</v>
          </cell>
          <cell r="DD258">
            <v>40000</v>
          </cell>
        </row>
        <row r="259">
          <cell r="BV259">
            <v>0</v>
          </cell>
          <cell r="CU259">
            <v>3020308.1637519998</v>
          </cell>
          <cell r="DD259">
            <v>4000000</v>
          </cell>
        </row>
        <row r="260">
          <cell r="BV260">
            <v>0</v>
          </cell>
          <cell r="CU260">
            <v>2343918.7832499999</v>
          </cell>
          <cell r="DD260">
            <v>2343918.7832499999</v>
          </cell>
        </row>
        <row r="261">
          <cell r="CU261">
            <v>2100000</v>
          </cell>
          <cell r="DD261">
            <v>3000000</v>
          </cell>
        </row>
        <row r="262">
          <cell r="BV262">
            <v>0</v>
          </cell>
          <cell r="CU262">
            <v>0</v>
          </cell>
          <cell r="DD262">
            <v>0</v>
          </cell>
        </row>
        <row r="263">
          <cell r="T263">
            <v>2990430.95</v>
          </cell>
          <cell r="AK263">
            <v>2991000</v>
          </cell>
          <cell r="AU263">
            <v>153380701.69</v>
          </cell>
          <cell r="BV263">
            <v>3346063.01</v>
          </cell>
          <cell r="CU263">
            <v>3346063.63</v>
          </cell>
          <cell r="DD263">
            <v>3346063.63</v>
          </cell>
        </row>
        <row r="264">
          <cell r="T264">
            <v>661134.09</v>
          </cell>
          <cell r="AK264">
            <v>316000</v>
          </cell>
          <cell r="AU264">
            <v>582827.61600000004</v>
          </cell>
          <cell r="BV264">
            <v>321700</v>
          </cell>
          <cell r="CU264">
            <v>290350</v>
          </cell>
          <cell r="DD264">
            <v>290350</v>
          </cell>
        </row>
        <row r="265">
          <cell r="T265">
            <v>189844.09</v>
          </cell>
          <cell r="AK265">
            <v>190000</v>
          </cell>
          <cell r="AU265">
            <v>21760.536</v>
          </cell>
          <cell r="BV265">
            <v>42001</v>
          </cell>
          <cell r="CU265">
            <v>42000</v>
          </cell>
          <cell r="DD265">
            <v>42000</v>
          </cell>
        </row>
        <row r="266">
          <cell r="T266">
            <v>3459</v>
          </cell>
          <cell r="AK266">
            <v>0</v>
          </cell>
          <cell r="AU266">
            <v>0</v>
          </cell>
          <cell r="BV266">
            <v>0</v>
          </cell>
          <cell r="CU266">
            <v>0</v>
          </cell>
          <cell r="DD266">
            <v>0</v>
          </cell>
        </row>
        <row r="267">
          <cell r="T267">
            <v>134417.96</v>
          </cell>
          <cell r="AK267">
            <v>132000</v>
          </cell>
          <cell r="AU267">
            <v>35972.399999999994</v>
          </cell>
          <cell r="BV267">
            <v>42300</v>
          </cell>
          <cell r="CU267">
            <v>49850</v>
          </cell>
          <cell r="DD267">
            <v>52340</v>
          </cell>
        </row>
        <row r="268">
          <cell r="T268">
            <v>40693.65</v>
          </cell>
          <cell r="AK268">
            <v>0</v>
          </cell>
          <cell r="AU268">
            <v>30723.791999999998</v>
          </cell>
          <cell r="BV268">
            <v>0</v>
          </cell>
          <cell r="CU268">
            <v>0</v>
          </cell>
          <cell r="DD268">
            <v>0</v>
          </cell>
        </row>
        <row r="269">
          <cell r="T269">
            <v>266375.31</v>
          </cell>
          <cell r="AK269">
            <v>134000</v>
          </cell>
          <cell r="AU269">
            <v>5.7959999999999994</v>
          </cell>
          <cell r="BV269">
            <v>0</v>
          </cell>
          <cell r="CU269">
            <v>0</v>
          </cell>
          <cell r="DD269">
            <v>0</v>
          </cell>
        </row>
        <row r="270">
          <cell r="T270">
            <v>88418</v>
          </cell>
          <cell r="AK270">
            <v>72000</v>
          </cell>
          <cell r="AU270">
            <v>116356.79999999999</v>
          </cell>
          <cell r="BV270">
            <v>170818.00000000003</v>
          </cell>
          <cell r="CU270">
            <v>168922.90909090909</v>
          </cell>
          <cell r="DD270">
            <v>168922.90909090909</v>
          </cell>
        </row>
        <row r="271">
          <cell r="T271">
            <v>215654.56</v>
          </cell>
          <cell r="AK271">
            <v>216000</v>
          </cell>
          <cell r="AU271">
            <v>210581.17200000002</v>
          </cell>
          <cell r="BV271">
            <v>176762</v>
          </cell>
          <cell r="CU271">
            <v>233177.52</v>
          </cell>
          <cell r="DD271">
            <v>233177.52</v>
          </cell>
        </row>
        <row r="272">
          <cell r="T272">
            <v>3882652.3</v>
          </cell>
          <cell r="AK272">
            <v>3450000</v>
          </cell>
          <cell r="AU272">
            <v>4473388.6660000002</v>
          </cell>
          <cell r="BV272">
            <v>2090325</v>
          </cell>
          <cell r="CU272">
            <v>2696785.1018919996</v>
          </cell>
          <cell r="DD272">
            <v>2200000</v>
          </cell>
        </row>
        <row r="273">
          <cell r="T273">
            <v>574401</v>
          </cell>
          <cell r="AK273">
            <v>600000</v>
          </cell>
          <cell r="AU273">
            <v>769540.35</v>
          </cell>
          <cell r="BV273">
            <v>750557</v>
          </cell>
          <cell r="CU273">
            <v>733808</v>
          </cell>
          <cell r="DD273">
            <v>733808</v>
          </cell>
        </row>
        <row r="274">
          <cell r="T274">
            <v>179375.56</v>
          </cell>
          <cell r="AK274">
            <v>173000</v>
          </cell>
          <cell r="AU274">
            <v>202054.524</v>
          </cell>
          <cell r="BV274">
            <v>145058.91</v>
          </cell>
          <cell r="CU274">
            <v>106222</v>
          </cell>
          <cell r="DD274">
            <v>106222</v>
          </cell>
        </row>
        <row r="275">
          <cell r="T275">
            <v>2.63</v>
          </cell>
          <cell r="AK275">
            <v>0</v>
          </cell>
          <cell r="AU275">
            <v>45521.603999999992</v>
          </cell>
          <cell r="BV275">
            <v>18198</v>
          </cell>
          <cell r="CU275">
            <v>0</v>
          </cell>
          <cell r="DD275">
            <v>0</v>
          </cell>
        </row>
        <row r="276">
          <cell r="T276">
            <v>13261.44</v>
          </cell>
          <cell r="AK276">
            <v>0</v>
          </cell>
          <cell r="AU276">
            <v>4046.6760000000004</v>
          </cell>
          <cell r="BV276">
            <v>3000</v>
          </cell>
          <cell r="CU276">
            <v>0</v>
          </cell>
          <cell r="DD276">
            <v>0</v>
          </cell>
        </row>
        <row r="277">
          <cell r="BV277">
            <v>0</v>
          </cell>
          <cell r="CU277">
            <v>0</v>
          </cell>
          <cell r="DD277">
            <v>0</v>
          </cell>
        </row>
        <row r="278">
          <cell r="BV278">
            <v>151900695.52651012</v>
          </cell>
          <cell r="CU278">
            <v>99994000</v>
          </cell>
          <cell r="DD278">
            <v>0</v>
          </cell>
        </row>
        <row r="279">
          <cell r="BV279">
            <v>0</v>
          </cell>
          <cell r="CU279">
            <v>14121.818181818182</v>
          </cell>
          <cell r="DD279">
            <v>14121.818181818182</v>
          </cell>
        </row>
        <row r="280">
          <cell r="T280">
            <v>247525311</v>
          </cell>
          <cell r="AK280">
            <v>230993032.12298372</v>
          </cell>
          <cell r="AU280">
            <v>192649301.12197205</v>
          </cell>
          <cell r="BV280">
            <v>194235620.93750238</v>
          </cell>
          <cell r="CU280">
            <v>185584565.10284373</v>
          </cell>
          <cell r="DD280">
            <v>184784565.10284373</v>
          </cell>
        </row>
        <row r="281">
          <cell r="T281">
            <v>30937447</v>
          </cell>
          <cell r="AK281">
            <v>14686919.417238235</v>
          </cell>
          <cell r="AU281">
            <v>12523250.719510525</v>
          </cell>
          <cell r="BV281">
            <v>13089029.668532832</v>
          </cell>
          <cell r="CU281">
            <v>8798699</v>
          </cell>
          <cell r="DD281">
            <v>0</v>
          </cell>
        </row>
        <row r="282">
          <cell r="T282">
            <v>118354</v>
          </cell>
          <cell r="AK282">
            <v>0</v>
          </cell>
          <cell r="AU282">
            <v>153625</v>
          </cell>
          <cell r="BV282">
            <v>172030.83470555401</v>
          </cell>
          <cell r="CU282">
            <v>143458.20000000001</v>
          </cell>
          <cell r="DD282">
            <v>143458.20000000001</v>
          </cell>
        </row>
        <row r="283">
          <cell r="T283">
            <v>1222429</v>
          </cell>
          <cell r="AK283">
            <v>0</v>
          </cell>
          <cell r="AU283">
            <v>1231512</v>
          </cell>
          <cell r="BV283">
            <v>572023.94630269031</v>
          </cell>
          <cell r="CU283">
            <v>761447.61893019243</v>
          </cell>
          <cell r="DD283">
            <v>761447.61893019243</v>
          </cell>
        </row>
        <row r="284">
          <cell r="T284">
            <v>466936</v>
          </cell>
          <cell r="AK284">
            <v>0</v>
          </cell>
          <cell r="AU284">
            <v>411919</v>
          </cell>
          <cell r="BV284">
            <v>219946</v>
          </cell>
          <cell r="CU284">
            <v>180441</v>
          </cell>
          <cell r="DD284">
            <v>180441</v>
          </cell>
        </row>
        <row r="285">
          <cell r="T285">
            <v>14102095</v>
          </cell>
          <cell r="AK285">
            <v>9791279.2880032863</v>
          </cell>
          <cell r="AU285">
            <v>8252388</v>
          </cell>
          <cell r="BV285">
            <v>7895538</v>
          </cell>
          <cell r="CU285">
            <v>7627660</v>
          </cell>
          <cell r="DD285">
            <v>7627660</v>
          </cell>
        </row>
        <row r="286">
          <cell r="T286">
            <v>8568341</v>
          </cell>
          <cell r="AK286">
            <v>2937384.077540969</v>
          </cell>
          <cell r="AU286">
            <v>6194415</v>
          </cell>
          <cell r="BV286">
            <v>10078784</v>
          </cell>
          <cell r="CU286">
            <v>6264952</v>
          </cell>
          <cell r="DD286">
            <v>6264952</v>
          </cell>
        </row>
        <row r="287">
          <cell r="T287">
            <v>9082900</v>
          </cell>
          <cell r="AK287">
            <v>9791279.2880032863</v>
          </cell>
          <cell r="AU287">
            <v>9022920</v>
          </cell>
          <cell r="BV287">
            <v>6839445.8594892751</v>
          </cell>
          <cell r="CU287">
            <v>6526992</v>
          </cell>
          <cell r="DD287">
            <v>6526992</v>
          </cell>
        </row>
        <row r="288">
          <cell r="T288">
            <v>403803</v>
          </cell>
          <cell r="AK288">
            <v>0</v>
          </cell>
          <cell r="AU288">
            <v>1988468.1585174296</v>
          </cell>
          <cell r="BV288">
            <v>4783205.9999999991</v>
          </cell>
          <cell r="CU288">
            <v>4894900</v>
          </cell>
          <cell r="DD288">
            <v>4894900</v>
          </cell>
        </row>
        <row r="289">
          <cell r="T289">
            <v>3269</v>
          </cell>
          <cell r="AK289">
            <v>3500</v>
          </cell>
          <cell r="AU289">
            <v>0</v>
          </cell>
          <cell r="BV289">
            <v>0</v>
          </cell>
          <cell r="CU289">
            <v>144000</v>
          </cell>
          <cell r="DD289">
            <v>180000</v>
          </cell>
        </row>
        <row r="290">
          <cell r="AU290">
            <v>191436</v>
          </cell>
          <cell r="BV290">
            <v>319199.99</v>
          </cell>
          <cell r="CU290">
            <v>320000.3621265823</v>
          </cell>
          <cell r="DD290">
            <v>320000.3621265823</v>
          </cell>
        </row>
        <row r="291">
          <cell r="AU291">
            <v>0</v>
          </cell>
          <cell r="BV291">
            <v>25216547</v>
          </cell>
          <cell r="CU291">
            <v>16170186</v>
          </cell>
          <cell r="DD291">
            <v>16170186</v>
          </cell>
        </row>
        <row r="292">
          <cell r="AU292">
            <v>0</v>
          </cell>
          <cell r="BV292">
            <v>0</v>
          </cell>
          <cell r="CU292">
            <v>0</v>
          </cell>
          <cell r="DD292">
            <v>0</v>
          </cell>
        </row>
        <row r="293">
          <cell r="AU293">
            <v>47962800</v>
          </cell>
          <cell r="BV293">
            <v>0</v>
          </cell>
          <cell r="CU293">
            <v>0</v>
          </cell>
          <cell r="DD293">
            <v>0</v>
          </cell>
        </row>
        <row r="294">
          <cell r="AU294">
            <v>0</v>
          </cell>
          <cell r="BV294">
            <v>0</v>
          </cell>
          <cell r="CU294">
            <v>10000000</v>
          </cell>
          <cell r="DD294">
            <v>0</v>
          </cell>
        </row>
        <row r="295">
          <cell r="CU295">
            <v>0</v>
          </cell>
          <cell r="DD295">
            <v>0</v>
          </cell>
        </row>
        <row r="296">
          <cell r="CU296">
            <v>13730000</v>
          </cell>
          <cell r="DD296">
            <v>13730000</v>
          </cell>
        </row>
        <row r="297">
          <cell r="T297">
            <v>31100</v>
          </cell>
          <cell r="AK297">
            <v>0</v>
          </cell>
          <cell r="AU297">
            <v>0</v>
          </cell>
          <cell r="BV297">
            <v>0</v>
          </cell>
          <cell r="CU297">
            <v>0</v>
          </cell>
          <cell r="DD297">
            <v>0</v>
          </cell>
        </row>
        <row r="298">
          <cell r="CU298">
            <v>1449285</v>
          </cell>
          <cell r="DD298">
            <v>1449285</v>
          </cell>
        </row>
        <row r="299">
          <cell r="T299">
            <v>9957600.0099999998</v>
          </cell>
          <cell r="AK299">
            <v>4895640.1292349482</v>
          </cell>
          <cell r="AU299">
            <v>8514717.75</v>
          </cell>
          <cell r="BV299">
            <v>8208567.8900000006</v>
          </cell>
          <cell r="CU299">
            <v>0</v>
          </cell>
          <cell r="DD299">
            <v>0</v>
          </cell>
        </row>
        <row r="300">
          <cell r="CU300">
            <v>7455425</v>
          </cell>
          <cell r="DD300">
            <v>7455425</v>
          </cell>
        </row>
        <row r="301">
          <cell r="T301">
            <v>783300</v>
          </cell>
          <cell r="AK301">
            <v>0</v>
          </cell>
          <cell r="AU301">
            <v>619500</v>
          </cell>
          <cell r="BV301">
            <v>0</v>
          </cell>
          <cell r="CU301">
            <v>0</v>
          </cell>
          <cell r="DD301">
            <v>0</v>
          </cell>
        </row>
        <row r="302">
          <cell r="CU302">
            <v>506754</v>
          </cell>
          <cell r="DD302">
            <v>506754</v>
          </cell>
        </row>
        <row r="303">
          <cell r="BV303">
            <v>0</v>
          </cell>
          <cell r="CU303">
            <v>0</v>
          </cell>
          <cell r="DD303">
            <v>8798699</v>
          </cell>
        </row>
        <row r="304">
          <cell r="T304">
            <v>66374190</v>
          </cell>
          <cell r="AK304">
            <v>61077781.677399181</v>
          </cell>
          <cell r="AU304">
            <v>58430866.000000007</v>
          </cell>
          <cell r="BV304">
            <v>44047456.813372165</v>
          </cell>
          <cell r="CU304">
            <v>41892453.582856283</v>
          </cell>
          <cell r="DD304">
            <v>38465135.120856278</v>
          </cell>
        </row>
        <row r="305">
          <cell r="T305">
            <v>1183714</v>
          </cell>
          <cell r="AK305">
            <v>1174572.7245653688</v>
          </cell>
          <cell r="AU305">
            <v>1042204.3887499999</v>
          </cell>
          <cell r="BV305">
            <v>1034278.8909975362</v>
          </cell>
          <cell r="CU305">
            <v>983677.23286327079</v>
          </cell>
          <cell r="DD305">
            <v>903200.32467327081</v>
          </cell>
        </row>
        <row r="306">
          <cell r="T306">
            <v>6283</v>
          </cell>
          <cell r="AK306">
            <v>0</v>
          </cell>
          <cell r="AU306">
            <v>0</v>
          </cell>
          <cell r="BV306">
            <v>0</v>
          </cell>
          <cell r="CU306">
            <v>0</v>
          </cell>
          <cell r="DD306">
            <v>0</v>
          </cell>
        </row>
        <row r="307">
          <cell r="T307">
            <v>117</v>
          </cell>
          <cell r="AK307">
            <v>0</v>
          </cell>
          <cell r="AU307">
            <v>0</v>
          </cell>
          <cell r="BV307">
            <v>0</v>
          </cell>
          <cell r="CU307">
            <v>0</v>
          </cell>
          <cell r="DD307">
            <v>0</v>
          </cell>
        </row>
        <row r="308">
          <cell r="T308">
            <v>1587947</v>
          </cell>
          <cell r="AK308">
            <v>1468215.9057067111</v>
          </cell>
          <cell r="AU308">
            <v>1164774.125</v>
          </cell>
          <cell r="BV308">
            <v>1393906.8611826634</v>
          </cell>
          <cell r="CU308">
            <v>1207060.5564195025</v>
          </cell>
          <cell r="DD308">
            <v>1148601.1114195024</v>
          </cell>
        </row>
        <row r="309">
          <cell r="T309">
            <v>793977</v>
          </cell>
          <cell r="AK309">
            <v>734107.95285335556</v>
          </cell>
          <cell r="AU309">
            <v>582387.0625</v>
          </cell>
          <cell r="BV309">
            <v>696953.43059133168</v>
          </cell>
          <cell r="CU309">
            <v>603530.27820975124</v>
          </cell>
          <cell r="DD309">
            <v>574300.55570975121</v>
          </cell>
        </row>
        <row r="310">
          <cell r="T310">
            <v>199</v>
          </cell>
          <cell r="AK310">
            <v>0</v>
          </cell>
          <cell r="AU310">
            <v>0</v>
          </cell>
          <cell r="BV310">
            <v>0</v>
          </cell>
          <cell r="CU310">
            <v>0</v>
          </cell>
          <cell r="DD310">
            <v>0</v>
          </cell>
        </row>
        <row r="311">
          <cell r="T311">
            <v>72</v>
          </cell>
          <cell r="AK311">
            <v>0</v>
          </cell>
          <cell r="AU311">
            <v>0</v>
          </cell>
          <cell r="BV311">
            <v>0</v>
          </cell>
          <cell r="CU311">
            <v>0</v>
          </cell>
          <cell r="DD311">
            <v>0</v>
          </cell>
        </row>
        <row r="312">
          <cell r="T312">
            <v>16611556</v>
          </cell>
          <cell r="AK312">
            <v>15269445.419349795</v>
          </cell>
          <cell r="AU312">
            <v>14607716.500000002</v>
          </cell>
          <cell r="BV312">
            <v>14496631.3562997</v>
          </cell>
          <cell r="CU312">
            <v>13787389.786762828</v>
          </cell>
          <cell r="DD312">
            <v>12659411.558762828</v>
          </cell>
        </row>
        <row r="313">
          <cell r="T313">
            <v>2716106</v>
          </cell>
          <cell r="AK313">
            <v>2495967.0397014092</v>
          </cell>
          <cell r="AU313">
            <v>1980116.0125000002</v>
          </cell>
          <cell r="BV313">
            <v>2369641.664010528</v>
          </cell>
          <cell r="CU313">
            <v>2052002.9459131544</v>
          </cell>
          <cell r="DD313">
            <v>1952621.8894131545</v>
          </cell>
        </row>
        <row r="314">
          <cell r="T314">
            <v>1578</v>
          </cell>
          <cell r="AK314">
            <v>0</v>
          </cell>
          <cell r="AU314">
            <v>0</v>
          </cell>
          <cell r="BV314">
            <v>0</v>
          </cell>
          <cell r="CU314">
            <v>0</v>
          </cell>
          <cell r="DD314">
            <v>0</v>
          </cell>
        </row>
        <row r="315">
          <cell r="T315">
            <v>261</v>
          </cell>
          <cell r="AK315">
            <v>0</v>
          </cell>
          <cell r="AU315">
            <v>0</v>
          </cell>
          <cell r="BV315">
            <v>0</v>
          </cell>
          <cell r="CU315">
            <v>0</v>
          </cell>
          <cell r="DD315">
            <v>0</v>
          </cell>
        </row>
        <row r="316">
          <cell r="T316">
            <v>7167740</v>
          </cell>
          <cell r="AU316">
            <v>0</v>
          </cell>
          <cell r="BV316">
            <v>0</v>
          </cell>
          <cell r="CU316">
            <v>0</v>
          </cell>
          <cell r="DD316">
            <v>0</v>
          </cell>
        </row>
        <row r="317">
          <cell r="T317">
            <v>0</v>
          </cell>
          <cell r="AK317">
            <v>7818000</v>
          </cell>
          <cell r="AU317">
            <v>0</v>
          </cell>
          <cell r="BV317">
            <v>0</v>
          </cell>
          <cell r="CU317">
            <v>0</v>
          </cell>
          <cell r="DD317">
            <v>0</v>
          </cell>
        </row>
        <row r="318">
          <cell r="T318">
            <v>0</v>
          </cell>
          <cell r="AK318">
            <v>2056168.3690453728</v>
          </cell>
          <cell r="AU318">
            <v>0</v>
          </cell>
          <cell r="BV318">
            <v>0</v>
          </cell>
          <cell r="CU318">
            <v>0</v>
          </cell>
          <cell r="DD318">
            <v>0</v>
          </cell>
        </row>
        <row r="319">
          <cell r="T319">
            <v>0</v>
          </cell>
          <cell r="AK319">
            <v>0</v>
          </cell>
          <cell r="AU319">
            <v>0</v>
          </cell>
          <cell r="BV319">
            <v>0</v>
          </cell>
          <cell r="CU319">
            <v>0</v>
          </cell>
          <cell r="DD319">
            <v>0</v>
          </cell>
        </row>
        <row r="320">
          <cell r="T320">
            <v>0</v>
          </cell>
          <cell r="AK320">
            <v>97912.3173513933</v>
          </cell>
          <cell r="AU320">
            <v>0</v>
          </cell>
          <cell r="BV320">
            <v>0</v>
          </cell>
          <cell r="CU320">
            <v>0</v>
          </cell>
          <cell r="DD320">
            <v>0</v>
          </cell>
        </row>
        <row r="321">
          <cell r="T321">
            <v>0</v>
          </cell>
          <cell r="AK321">
            <v>19582.075283634123</v>
          </cell>
          <cell r="AU321">
            <v>0</v>
          </cell>
          <cell r="BV321">
            <v>0</v>
          </cell>
          <cell r="CU321">
            <v>0</v>
          </cell>
          <cell r="DD321">
            <v>0</v>
          </cell>
        </row>
        <row r="322">
          <cell r="T322">
            <v>0</v>
          </cell>
          <cell r="AK322">
            <v>83226.246121973381</v>
          </cell>
          <cell r="AU322">
            <v>0</v>
          </cell>
          <cell r="BV322">
            <v>0</v>
          </cell>
          <cell r="CU322">
            <v>0</v>
          </cell>
          <cell r="DD322">
            <v>0</v>
          </cell>
        </row>
        <row r="323">
          <cell r="T323">
            <v>0</v>
          </cell>
          <cell r="AK323">
            <v>0</v>
          </cell>
          <cell r="AU323">
            <v>0</v>
          </cell>
          <cell r="BV323">
            <v>0</v>
          </cell>
          <cell r="CU323">
            <v>0</v>
          </cell>
          <cell r="DD323">
            <v>0</v>
          </cell>
        </row>
        <row r="324">
          <cell r="T324">
            <v>0</v>
          </cell>
          <cell r="AK324">
            <v>0</v>
          </cell>
          <cell r="AU324">
            <v>0</v>
          </cell>
          <cell r="BV324">
            <v>0</v>
          </cell>
          <cell r="CU324">
            <v>0</v>
          </cell>
          <cell r="DD324">
            <v>0</v>
          </cell>
        </row>
        <row r="325">
          <cell r="T325">
            <v>0</v>
          </cell>
          <cell r="AK325">
            <v>119453.76472332445</v>
          </cell>
          <cell r="AU325">
            <v>0</v>
          </cell>
          <cell r="BV325">
            <v>0</v>
          </cell>
          <cell r="CU325">
            <v>0</v>
          </cell>
          <cell r="DD325">
            <v>0</v>
          </cell>
        </row>
        <row r="326">
          <cell r="T326">
            <v>0</v>
          </cell>
          <cell r="AK326">
            <v>313320.96827103669</v>
          </cell>
          <cell r="AU326">
            <v>0</v>
          </cell>
          <cell r="BV326">
            <v>0</v>
          </cell>
          <cell r="CU326">
            <v>0</v>
          </cell>
          <cell r="DD326">
            <v>0</v>
          </cell>
        </row>
        <row r="327">
          <cell r="T327">
            <v>0</v>
          </cell>
          <cell r="AK327">
            <v>0</v>
          </cell>
          <cell r="AU327">
            <v>0</v>
          </cell>
          <cell r="BV327">
            <v>0</v>
          </cell>
          <cell r="CU327">
            <v>0</v>
          </cell>
          <cell r="DD327">
            <v>0</v>
          </cell>
        </row>
        <row r="328">
          <cell r="T328">
            <v>0</v>
          </cell>
          <cell r="AK328">
            <v>0</v>
          </cell>
          <cell r="AU328">
            <v>0</v>
          </cell>
          <cell r="BV328">
            <v>0</v>
          </cell>
          <cell r="CU328">
            <v>0</v>
          </cell>
          <cell r="DD328">
            <v>0</v>
          </cell>
        </row>
        <row r="329">
          <cell r="T329">
            <v>0</v>
          </cell>
          <cell r="AK329">
            <v>2937384.077540969</v>
          </cell>
          <cell r="AU329">
            <v>0</v>
          </cell>
          <cell r="BV329">
            <v>0</v>
          </cell>
          <cell r="CU329">
            <v>0</v>
          </cell>
          <cell r="DD329">
            <v>0</v>
          </cell>
        </row>
        <row r="330">
          <cell r="T330">
            <v>0</v>
          </cell>
          <cell r="AK330">
            <v>0</v>
          </cell>
          <cell r="AU330">
            <v>0</v>
          </cell>
          <cell r="BV330">
            <v>0</v>
          </cell>
          <cell r="CU330">
            <v>0</v>
          </cell>
          <cell r="DD330">
            <v>0</v>
          </cell>
        </row>
        <row r="331">
          <cell r="T331">
            <v>0</v>
          </cell>
          <cell r="AK331">
            <v>0</v>
          </cell>
          <cell r="AU331">
            <v>0</v>
          </cell>
          <cell r="BV331">
            <v>0</v>
          </cell>
          <cell r="CU331">
            <v>0</v>
          </cell>
          <cell r="DD331">
            <v>0</v>
          </cell>
        </row>
        <row r="332">
          <cell r="T332">
            <v>0</v>
          </cell>
          <cell r="AK332">
            <v>0</v>
          </cell>
          <cell r="AU332">
            <v>0</v>
          </cell>
          <cell r="BV332">
            <v>0</v>
          </cell>
          <cell r="CU332">
            <v>0</v>
          </cell>
          <cell r="DD332">
            <v>0</v>
          </cell>
        </row>
        <row r="333">
          <cell r="T333">
            <v>0</v>
          </cell>
          <cell r="AK333">
            <v>6658905</v>
          </cell>
          <cell r="AU333">
            <v>0</v>
          </cell>
          <cell r="BV333">
            <v>0</v>
          </cell>
          <cell r="CU333">
            <v>0</v>
          </cell>
          <cell r="DD333">
            <v>0</v>
          </cell>
        </row>
        <row r="334">
          <cell r="T334">
            <v>0</v>
          </cell>
          <cell r="AK334">
            <v>807140</v>
          </cell>
          <cell r="AU334">
            <v>0</v>
          </cell>
          <cell r="BV334">
            <v>0</v>
          </cell>
          <cell r="CU334">
            <v>0</v>
          </cell>
          <cell r="DD334">
            <v>0</v>
          </cell>
        </row>
        <row r="335">
          <cell r="T335">
            <v>0</v>
          </cell>
          <cell r="AK335">
            <v>400000</v>
          </cell>
          <cell r="AU335">
            <v>0</v>
          </cell>
          <cell r="BV335">
            <v>0</v>
          </cell>
          <cell r="CU335">
            <v>0</v>
          </cell>
          <cell r="DD335">
            <v>0</v>
          </cell>
        </row>
        <row r="336">
          <cell r="AU336">
            <v>0</v>
          </cell>
          <cell r="BV336">
            <v>0</v>
          </cell>
          <cell r="CU336">
            <v>0</v>
          </cell>
          <cell r="DD336">
            <v>0</v>
          </cell>
        </row>
        <row r="337">
          <cell r="AU337">
            <v>1076342</v>
          </cell>
          <cell r="BV337">
            <v>128382.08857910737</v>
          </cell>
          <cell r="CU337">
            <v>145468</v>
          </cell>
          <cell r="DD337">
            <v>145468</v>
          </cell>
        </row>
        <row r="338">
          <cell r="AU338">
            <v>139918</v>
          </cell>
          <cell r="BV338">
            <v>75949.792030200973</v>
          </cell>
          <cell r="CU338">
            <v>95639</v>
          </cell>
          <cell r="DD338">
            <v>95639</v>
          </cell>
        </row>
        <row r="339">
          <cell r="AU339">
            <v>1212281</v>
          </cell>
          <cell r="BV339">
            <v>663626.28377109999</v>
          </cell>
          <cell r="CU339">
            <v>468389</v>
          </cell>
          <cell r="DD339">
            <v>468389</v>
          </cell>
        </row>
        <row r="340">
          <cell r="AU340">
            <v>368216</v>
          </cell>
          <cell r="BV340">
            <v>301600.91517857142</v>
          </cell>
          <cell r="CU340">
            <v>275800</v>
          </cell>
          <cell r="DD340">
            <v>275800</v>
          </cell>
        </row>
        <row r="341">
          <cell r="AU341">
            <v>92998</v>
          </cell>
          <cell r="BV341">
            <v>76250.000000000015</v>
          </cell>
          <cell r="CU341">
            <v>74550</v>
          </cell>
          <cell r="DD341">
            <v>74550</v>
          </cell>
        </row>
        <row r="342">
          <cell r="AU342">
            <v>379916</v>
          </cell>
          <cell r="BV342">
            <v>301600</v>
          </cell>
          <cell r="CU342">
            <v>275950</v>
          </cell>
          <cell r="DD342">
            <v>275950</v>
          </cell>
        </row>
        <row r="343">
          <cell r="AU343">
            <v>221100</v>
          </cell>
          <cell r="BV343">
            <v>177160</v>
          </cell>
          <cell r="CU343">
            <v>160000</v>
          </cell>
          <cell r="DD343">
            <v>160000</v>
          </cell>
        </row>
        <row r="344">
          <cell r="CU344">
            <v>0</v>
          </cell>
          <cell r="DD344">
            <v>0</v>
          </cell>
        </row>
        <row r="345">
          <cell r="AU345">
            <v>31750</v>
          </cell>
          <cell r="BV345">
            <v>35000</v>
          </cell>
          <cell r="CU345">
            <v>800000</v>
          </cell>
          <cell r="DD345">
            <v>800000</v>
          </cell>
        </row>
        <row r="346">
          <cell r="AU346">
            <v>109137</v>
          </cell>
          <cell r="BV346">
            <v>90000</v>
          </cell>
          <cell r="CU346">
            <v>135000</v>
          </cell>
          <cell r="DD346">
            <v>135000</v>
          </cell>
        </row>
        <row r="347">
          <cell r="AU347">
            <v>68700</v>
          </cell>
          <cell r="BV347">
            <v>7250</v>
          </cell>
          <cell r="CU347">
            <v>2445.42</v>
          </cell>
          <cell r="DD347">
            <v>2445.42</v>
          </cell>
        </row>
        <row r="348">
          <cell r="AU348">
            <v>83518</v>
          </cell>
          <cell r="BV348">
            <v>10257</v>
          </cell>
          <cell r="CU348">
            <v>11000</v>
          </cell>
          <cell r="DD348">
            <v>11000</v>
          </cell>
        </row>
        <row r="349">
          <cell r="T349">
            <v>40481.81</v>
          </cell>
          <cell r="AK349">
            <v>40000</v>
          </cell>
          <cell r="AU349">
            <v>0</v>
          </cell>
          <cell r="BV349">
            <v>81871.999999999985</v>
          </cell>
          <cell r="CU349">
            <v>4451946.96</v>
          </cell>
          <cell r="DD349">
            <v>6610826.4200000009</v>
          </cell>
        </row>
        <row r="350">
          <cell r="T350">
            <v>16350.5</v>
          </cell>
          <cell r="AK350">
            <v>0</v>
          </cell>
          <cell r="AU350">
            <v>0</v>
          </cell>
          <cell r="BV350">
            <v>23642</v>
          </cell>
          <cell r="CU350">
            <v>0</v>
          </cell>
          <cell r="DD350">
            <v>0</v>
          </cell>
        </row>
        <row r="351">
          <cell r="T351">
            <v>210939.8</v>
          </cell>
          <cell r="AK351">
            <v>0</v>
          </cell>
          <cell r="AU351">
            <v>0</v>
          </cell>
          <cell r="BV351">
            <v>0</v>
          </cell>
          <cell r="CU351">
            <v>0</v>
          </cell>
          <cell r="DD351">
            <v>0</v>
          </cell>
        </row>
        <row r="352">
          <cell r="T352">
            <v>9773875.9800000004</v>
          </cell>
          <cell r="AK352">
            <v>0</v>
          </cell>
          <cell r="AU352">
            <v>0</v>
          </cell>
          <cell r="BV352">
            <v>10115</v>
          </cell>
          <cell r="CU352">
            <v>0</v>
          </cell>
          <cell r="DD352">
            <v>0</v>
          </cell>
        </row>
        <row r="353">
          <cell r="T353">
            <v>397435.64</v>
          </cell>
          <cell r="AK353">
            <v>0</v>
          </cell>
          <cell r="AU353">
            <v>0</v>
          </cell>
          <cell r="BV353">
            <v>310500</v>
          </cell>
          <cell r="CU353">
            <v>0</v>
          </cell>
          <cell r="DD353">
            <v>0</v>
          </cell>
        </row>
        <row r="354">
          <cell r="T354">
            <v>0</v>
          </cell>
          <cell r="AK354">
            <v>0</v>
          </cell>
          <cell r="AU354">
            <v>0</v>
          </cell>
          <cell r="BV354">
            <v>100</v>
          </cell>
          <cell r="CU354">
            <v>0</v>
          </cell>
          <cell r="DD354">
            <v>0</v>
          </cell>
        </row>
        <row r="355">
          <cell r="T355">
            <v>4661.8900000000003</v>
          </cell>
          <cell r="AK355">
            <v>0</v>
          </cell>
          <cell r="AU355">
            <v>0</v>
          </cell>
          <cell r="BV355">
            <v>22000</v>
          </cell>
          <cell r="CU355">
            <v>0</v>
          </cell>
          <cell r="DD355">
            <v>0</v>
          </cell>
        </row>
        <row r="356">
          <cell r="T356">
            <v>56137221.689999998</v>
          </cell>
          <cell r="AK356">
            <v>0</v>
          </cell>
          <cell r="AU356">
            <v>0</v>
          </cell>
          <cell r="BV356">
            <v>455450.00000000006</v>
          </cell>
          <cell r="CU356">
            <v>0</v>
          </cell>
          <cell r="DD356">
            <v>0</v>
          </cell>
        </row>
        <row r="357">
          <cell r="T357">
            <v>751657.68</v>
          </cell>
          <cell r="AK357">
            <v>0</v>
          </cell>
          <cell r="AU357">
            <v>0</v>
          </cell>
          <cell r="BV357">
            <v>5100.0000000000009</v>
          </cell>
          <cell r="CU357">
            <v>0</v>
          </cell>
          <cell r="DD357">
            <v>0</v>
          </cell>
        </row>
        <row r="358">
          <cell r="T358">
            <v>0</v>
          </cell>
          <cell r="AK358">
            <v>200000</v>
          </cell>
          <cell r="AU358">
            <v>226000</v>
          </cell>
          <cell r="BV358">
            <v>228000</v>
          </cell>
          <cell r="CU358">
            <v>525000</v>
          </cell>
          <cell r="DD358">
            <v>525000</v>
          </cell>
        </row>
        <row r="359">
          <cell r="T359">
            <v>322246.40000000002</v>
          </cell>
          <cell r="AK359">
            <v>0</v>
          </cell>
          <cell r="AU359">
            <v>0</v>
          </cell>
          <cell r="BV359">
            <v>100</v>
          </cell>
          <cell r="CU359">
            <v>0</v>
          </cell>
          <cell r="DD359">
            <v>0</v>
          </cell>
        </row>
        <row r="360">
          <cell r="T360">
            <v>21296681.170000002</v>
          </cell>
          <cell r="AK360">
            <v>0</v>
          </cell>
          <cell r="AU360">
            <v>2967.5125000000003</v>
          </cell>
          <cell r="BV360">
            <v>3200000.0000000005</v>
          </cell>
          <cell r="CU360">
            <v>0</v>
          </cell>
          <cell r="DD360">
            <v>0</v>
          </cell>
        </row>
        <row r="361">
          <cell r="T361">
            <v>36049.51</v>
          </cell>
          <cell r="AK361">
            <v>0</v>
          </cell>
          <cell r="AU361">
            <v>26556461</v>
          </cell>
          <cell r="BV361">
            <v>627579.42000000004</v>
          </cell>
          <cell r="CU361">
            <v>19000000</v>
          </cell>
          <cell r="DD361">
            <v>0</v>
          </cell>
        </row>
        <row r="362">
          <cell r="BV362">
            <v>0</v>
          </cell>
          <cell r="CU362">
            <v>0</v>
          </cell>
          <cell r="DD362">
            <v>0</v>
          </cell>
        </row>
        <row r="363">
          <cell r="T363">
            <v>8873.06</v>
          </cell>
          <cell r="AK363">
            <v>0</v>
          </cell>
          <cell r="AU363">
            <v>0</v>
          </cell>
          <cell r="BV363">
            <v>0</v>
          </cell>
          <cell r="CU363">
            <v>0</v>
          </cell>
          <cell r="DD363">
            <v>0</v>
          </cell>
        </row>
        <row r="364">
          <cell r="T364">
            <v>17609.759999999998</v>
          </cell>
          <cell r="AK364">
            <v>0</v>
          </cell>
          <cell r="AU364">
            <v>0</v>
          </cell>
          <cell r="BV364">
            <v>0</v>
          </cell>
          <cell r="CU364">
            <v>0</v>
          </cell>
          <cell r="DD364">
            <v>0</v>
          </cell>
        </row>
        <row r="365">
          <cell r="T365">
            <v>9995525.5499999989</v>
          </cell>
          <cell r="AK365">
            <v>0</v>
          </cell>
          <cell r="AU365">
            <v>0</v>
          </cell>
          <cell r="BV365">
            <v>0</v>
          </cell>
          <cell r="CU365">
            <v>0</v>
          </cell>
          <cell r="DD365">
            <v>0</v>
          </cell>
        </row>
        <row r="366">
          <cell r="CU366">
            <v>0</v>
          </cell>
          <cell r="DD366">
            <v>0</v>
          </cell>
        </row>
        <row r="367">
          <cell r="CU367">
            <v>0</v>
          </cell>
          <cell r="DD367">
            <v>0</v>
          </cell>
        </row>
        <row r="368">
          <cell r="CU368">
            <v>0</v>
          </cell>
          <cell r="DD368">
            <v>0</v>
          </cell>
        </row>
        <row r="369">
          <cell r="CU369">
            <v>159836.48000000001</v>
          </cell>
          <cell r="DD369">
            <v>159836.48000000001</v>
          </cell>
        </row>
        <row r="370">
          <cell r="CU370">
            <v>4406.7299999999996</v>
          </cell>
          <cell r="DD370">
            <v>4406.7299999999996</v>
          </cell>
        </row>
        <row r="371">
          <cell r="CU371">
            <v>0</v>
          </cell>
          <cell r="DD371">
            <v>0</v>
          </cell>
        </row>
        <row r="372">
          <cell r="BV372">
            <v>0</v>
          </cell>
          <cell r="CU372">
            <v>0</v>
          </cell>
          <cell r="DD372">
            <v>0</v>
          </cell>
        </row>
        <row r="373">
          <cell r="T373">
            <v>68.12</v>
          </cell>
          <cell r="AK373">
            <v>0</v>
          </cell>
          <cell r="AU373">
            <v>0</v>
          </cell>
          <cell r="BV373">
            <v>0</v>
          </cell>
          <cell r="CU373">
            <v>0</v>
          </cell>
          <cell r="DD373">
            <v>0</v>
          </cell>
        </row>
        <row r="374">
          <cell r="T374">
            <v>4165449.69</v>
          </cell>
          <cell r="AK374">
            <v>2683000</v>
          </cell>
          <cell r="AU374">
            <v>4599999.9999995232</v>
          </cell>
          <cell r="BV374">
            <v>2510200</v>
          </cell>
          <cell r="CU374">
            <v>3721093.56202872</v>
          </cell>
          <cell r="DD374">
            <v>3817226.1451200005</v>
          </cell>
        </row>
        <row r="375">
          <cell r="T375">
            <v>502738.04</v>
          </cell>
          <cell r="AK375">
            <v>0</v>
          </cell>
          <cell r="AU375">
            <v>63487.626250000001</v>
          </cell>
          <cell r="BV375">
            <v>200700</v>
          </cell>
          <cell r="CU375">
            <v>0</v>
          </cell>
          <cell r="DD375">
            <v>0</v>
          </cell>
        </row>
        <row r="376">
          <cell r="T376">
            <v>0</v>
          </cell>
          <cell r="AK376">
            <v>0</v>
          </cell>
          <cell r="AU376">
            <v>0</v>
          </cell>
          <cell r="BV376">
            <v>0</v>
          </cell>
          <cell r="CU376">
            <v>0</v>
          </cell>
          <cell r="DD376">
            <v>0</v>
          </cell>
        </row>
        <row r="377">
          <cell r="T377">
            <v>471437.14</v>
          </cell>
          <cell r="AK377">
            <v>163000</v>
          </cell>
          <cell r="AU377">
            <v>276000</v>
          </cell>
          <cell r="BV377">
            <v>214909.99999999997</v>
          </cell>
          <cell r="CU377">
            <v>252000</v>
          </cell>
          <cell r="DD377">
            <v>252000</v>
          </cell>
        </row>
        <row r="378">
          <cell r="BV378">
            <v>0</v>
          </cell>
          <cell r="CU378">
            <v>0</v>
          </cell>
          <cell r="DD378">
            <v>0</v>
          </cell>
        </row>
        <row r="379">
          <cell r="BV379">
            <v>363000</v>
          </cell>
          <cell r="CU379">
            <v>0</v>
          </cell>
          <cell r="DD379">
            <v>0</v>
          </cell>
        </row>
        <row r="380">
          <cell r="T380">
            <v>511543.49</v>
          </cell>
          <cell r="AK380">
            <v>0</v>
          </cell>
          <cell r="AU380">
            <v>2524082</v>
          </cell>
          <cell r="BV380">
            <v>3323517.68</v>
          </cell>
          <cell r="CU380">
            <v>2578690.0836363602</v>
          </cell>
          <cell r="DD380">
            <v>2578690.0836363602</v>
          </cell>
        </row>
        <row r="381">
          <cell r="AU381">
            <v>216000</v>
          </cell>
          <cell r="BV381">
            <v>0</v>
          </cell>
          <cell r="CU381">
            <v>0</v>
          </cell>
          <cell r="DD381">
            <v>0</v>
          </cell>
        </row>
        <row r="382">
          <cell r="T382">
            <v>1145988</v>
          </cell>
          <cell r="AK382">
            <v>0</v>
          </cell>
          <cell r="AU382">
            <v>458000</v>
          </cell>
          <cell r="BV382">
            <v>15140000</v>
          </cell>
          <cell r="CU382">
            <v>2952000</v>
          </cell>
          <cell r="DD382">
            <v>0</v>
          </cell>
        </row>
        <row r="383">
          <cell r="T383">
            <v>40194</v>
          </cell>
          <cell r="AK383">
            <v>40194</v>
          </cell>
          <cell r="AU383">
            <v>66990</v>
          </cell>
          <cell r="BV383">
            <v>0</v>
          </cell>
          <cell r="CU383">
            <v>0</v>
          </cell>
          <cell r="DD383">
            <v>0</v>
          </cell>
        </row>
        <row r="384">
          <cell r="AU384">
            <v>0</v>
          </cell>
          <cell r="BV384">
            <v>0</v>
          </cell>
          <cell r="CU384">
            <v>0</v>
          </cell>
          <cell r="DD384">
            <v>0</v>
          </cell>
        </row>
        <row r="385">
          <cell r="AU385">
            <v>98500</v>
          </cell>
          <cell r="BV385">
            <v>220000.00000000003</v>
          </cell>
          <cell r="CU385">
            <v>220000</v>
          </cell>
          <cell r="DD385">
            <v>220000</v>
          </cell>
        </row>
        <row r="386">
          <cell r="AU386">
            <v>52600</v>
          </cell>
          <cell r="BV386">
            <v>0</v>
          </cell>
          <cell r="CU386">
            <v>822810</v>
          </cell>
          <cell r="DD386">
            <v>1645620</v>
          </cell>
        </row>
        <row r="387">
          <cell r="BV387">
            <v>0</v>
          </cell>
          <cell r="CU387">
            <v>0</v>
          </cell>
          <cell r="DD387">
            <v>0</v>
          </cell>
        </row>
        <row r="388">
          <cell r="CU388">
            <v>12000</v>
          </cell>
          <cell r="DD388">
            <v>15000</v>
          </cell>
        </row>
        <row r="389">
          <cell r="CU389">
            <v>110901.54545454546</v>
          </cell>
          <cell r="DD389">
            <v>110901.54545454546</v>
          </cell>
        </row>
        <row r="390">
          <cell r="BV390">
            <v>0</v>
          </cell>
          <cell r="CU390">
            <v>0</v>
          </cell>
          <cell r="DD390">
            <v>0</v>
          </cell>
        </row>
        <row r="391">
          <cell r="T391">
            <v>193842554.81</v>
          </cell>
          <cell r="AK391">
            <v>73129664.557703972</v>
          </cell>
          <cell r="AU391">
            <v>33664395.285481453</v>
          </cell>
          <cell r="BV391">
            <v>500029.42</v>
          </cell>
          <cell r="CU391">
            <v>0</v>
          </cell>
          <cell r="DD391">
            <v>0</v>
          </cell>
        </row>
        <row r="392">
          <cell r="CU392">
            <v>9349559.8342000805</v>
          </cell>
          <cell r="DD392">
            <v>4569867.5701999413</v>
          </cell>
        </row>
        <row r="393">
          <cell r="CU393">
            <v>0</v>
          </cell>
          <cell r="DD393">
            <v>0</v>
          </cell>
        </row>
        <row r="394">
          <cell r="CU394">
            <v>0</v>
          </cell>
          <cell r="DD394">
            <v>0</v>
          </cell>
        </row>
        <row r="395">
          <cell r="T395">
            <v>115815602.81</v>
          </cell>
          <cell r="AK395">
            <v>96299053.238451049</v>
          </cell>
          <cell r="AU395">
            <v>34977786.681486733</v>
          </cell>
          <cell r="BV395">
            <v>23548831.465648986</v>
          </cell>
          <cell r="CU395">
            <v>0</v>
          </cell>
          <cell r="DD395">
            <v>0</v>
          </cell>
        </row>
        <row r="396">
          <cell r="CU396">
            <v>6921642.0229868526</v>
          </cell>
          <cell r="DD396">
            <v>4597707.8102653343</v>
          </cell>
        </row>
        <row r="397">
          <cell r="CU397">
            <v>0</v>
          </cell>
          <cell r="DD397">
            <v>0</v>
          </cell>
        </row>
        <row r="398">
          <cell r="T398">
            <v>1716.64</v>
          </cell>
          <cell r="AK398">
            <v>0</v>
          </cell>
          <cell r="AU398">
            <v>0</v>
          </cell>
          <cell r="BV398">
            <v>1000</v>
          </cell>
          <cell r="CU398">
            <v>0</v>
          </cell>
          <cell r="DD398">
            <v>0</v>
          </cell>
        </row>
        <row r="399">
          <cell r="T399">
            <v>2103.2600000000002</v>
          </cell>
          <cell r="AK399">
            <v>0</v>
          </cell>
          <cell r="AU399">
            <v>0</v>
          </cell>
          <cell r="BV399">
            <v>1699.99</v>
          </cell>
          <cell r="CU399">
            <v>0</v>
          </cell>
          <cell r="DD399">
            <v>0</v>
          </cell>
        </row>
        <row r="400">
          <cell r="BV400">
            <v>0</v>
          </cell>
          <cell r="CU400">
            <v>10444000</v>
          </cell>
          <cell r="DD400">
            <v>10444000</v>
          </cell>
        </row>
        <row r="401">
          <cell r="T401">
            <v>718944604.35000002</v>
          </cell>
          <cell r="AK401">
            <v>742253000</v>
          </cell>
          <cell r="AU401">
            <v>670874233.13106906</v>
          </cell>
          <cell r="BV401">
            <v>740881182.12641954</v>
          </cell>
          <cell r="CU401">
            <v>727038000</v>
          </cell>
          <cell r="DD401">
            <v>770660280</v>
          </cell>
        </row>
        <row r="402">
          <cell r="T402">
            <v>180474984.11000001</v>
          </cell>
          <cell r="AK402">
            <v>184079000</v>
          </cell>
          <cell r="AU402">
            <v>163574634.30000001</v>
          </cell>
          <cell r="BV402">
            <v>184217460.29011655</v>
          </cell>
          <cell r="CU402">
            <v>176220000</v>
          </cell>
          <cell r="DD402">
            <v>186793200</v>
          </cell>
        </row>
        <row r="403">
          <cell r="AU403">
            <v>41363</v>
          </cell>
          <cell r="BV403">
            <v>32400</v>
          </cell>
          <cell r="CU403">
            <v>5000</v>
          </cell>
          <cell r="DD403">
            <v>5300</v>
          </cell>
        </row>
        <row r="404">
          <cell r="AU404">
            <v>33871196.224999994</v>
          </cell>
          <cell r="BV404">
            <v>40824056.594435111</v>
          </cell>
          <cell r="CU404">
            <v>35148000</v>
          </cell>
          <cell r="DD404">
            <v>37256880</v>
          </cell>
        </row>
        <row r="405">
          <cell r="AU405">
            <v>1098271.925</v>
          </cell>
          <cell r="BV405">
            <v>6774654.7149941754</v>
          </cell>
          <cell r="CU405">
            <v>4418000</v>
          </cell>
          <cell r="DD405">
            <v>4683080</v>
          </cell>
        </row>
        <row r="406">
          <cell r="T406">
            <v>81776</v>
          </cell>
          <cell r="AU406">
            <v>0</v>
          </cell>
          <cell r="BV406">
            <v>0</v>
          </cell>
          <cell r="CU406">
            <v>0</v>
          </cell>
          <cell r="DD406">
            <v>0</v>
          </cell>
        </row>
        <row r="407">
          <cell r="CU407">
            <v>0</v>
          </cell>
          <cell r="DD407">
            <v>0</v>
          </cell>
        </row>
        <row r="408">
          <cell r="T408">
            <v>76270610.450000003</v>
          </cell>
          <cell r="AK408">
            <v>0</v>
          </cell>
          <cell r="AU408">
            <v>0</v>
          </cell>
          <cell r="BV408">
            <v>40050000.000000007</v>
          </cell>
          <cell r="CU408">
            <v>0</v>
          </cell>
          <cell r="DD408">
            <v>0</v>
          </cell>
        </row>
        <row r="409">
          <cell r="T409">
            <v>35415.9</v>
          </cell>
          <cell r="AK409">
            <v>0</v>
          </cell>
          <cell r="AU409">
            <v>0</v>
          </cell>
          <cell r="BV409">
            <v>50000.000000000007</v>
          </cell>
          <cell r="CU409">
            <v>0</v>
          </cell>
          <cell r="DD409">
            <v>0</v>
          </cell>
        </row>
        <row r="410">
          <cell r="T410">
            <v>0</v>
          </cell>
          <cell r="AK410">
            <v>2590850</v>
          </cell>
          <cell r="AU410">
            <v>0</v>
          </cell>
          <cell r="BV410">
            <v>0</v>
          </cell>
          <cell r="CU410">
            <v>0</v>
          </cell>
          <cell r="DD410">
            <v>0</v>
          </cell>
        </row>
        <row r="411">
          <cell r="T411">
            <v>0</v>
          </cell>
          <cell r="AK411">
            <v>7590138</v>
          </cell>
          <cell r="AU411">
            <v>0</v>
          </cell>
          <cell r="BV411">
            <v>0</v>
          </cell>
          <cell r="CU411">
            <v>0</v>
          </cell>
          <cell r="DD411">
            <v>0</v>
          </cell>
        </row>
        <row r="412">
          <cell r="T412">
            <v>0</v>
          </cell>
          <cell r="AK412">
            <v>50000000</v>
          </cell>
          <cell r="AU412">
            <v>0</v>
          </cell>
          <cell r="BV412">
            <v>0</v>
          </cell>
          <cell r="CU412">
            <v>0</v>
          </cell>
          <cell r="DD412">
            <v>0</v>
          </cell>
        </row>
        <row r="413">
          <cell r="T413">
            <v>0</v>
          </cell>
          <cell r="AK413">
            <v>0</v>
          </cell>
          <cell r="AU413">
            <v>0</v>
          </cell>
          <cell r="BV413">
            <v>0</v>
          </cell>
          <cell r="CU413">
            <v>0</v>
          </cell>
          <cell r="DD413">
            <v>0</v>
          </cell>
        </row>
        <row r="414">
          <cell r="T414">
            <v>337435422.72000003</v>
          </cell>
          <cell r="AK414">
            <v>0</v>
          </cell>
          <cell r="AU414">
            <v>0</v>
          </cell>
          <cell r="BV414">
            <v>0</v>
          </cell>
          <cell r="CU414">
            <v>0</v>
          </cell>
          <cell r="DD414">
            <v>0</v>
          </cell>
        </row>
        <row r="415">
          <cell r="BV415">
            <v>11561411.080566375</v>
          </cell>
          <cell r="CU415">
            <v>0</v>
          </cell>
          <cell r="DD415">
            <v>0</v>
          </cell>
        </row>
        <row r="416">
          <cell r="T416">
            <v>2391963.91</v>
          </cell>
          <cell r="AK416">
            <v>0</v>
          </cell>
          <cell r="AU416">
            <v>0</v>
          </cell>
          <cell r="BV416">
            <v>12070000</v>
          </cell>
          <cell r="CU416">
            <v>0</v>
          </cell>
          <cell r="DD416">
            <v>0</v>
          </cell>
        </row>
        <row r="417">
          <cell r="T417">
            <v>37169706.119999997</v>
          </cell>
          <cell r="AK417">
            <v>0</v>
          </cell>
          <cell r="BV417">
            <v>0</v>
          </cell>
          <cell r="CU417">
            <v>0</v>
          </cell>
          <cell r="DD417">
            <v>0</v>
          </cell>
        </row>
        <row r="418">
          <cell r="CU418">
            <v>0</v>
          </cell>
          <cell r="DD418">
            <v>0</v>
          </cell>
        </row>
        <row r="419">
          <cell r="BV419">
            <v>0</v>
          </cell>
          <cell r="CU419">
            <v>0</v>
          </cell>
          <cell r="DD419">
            <v>0</v>
          </cell>
        </row>
        <row r="420">
          <cell r="T420">
            <v>20389175</v>
          </cell>
          <cell r="AK420">
            <v>0</v>
          </cell>
          <cell r="AU420">
            <v>0</v>
          </cell>
          <cell r="BV420">
            <v>100000000</v>
          </cell>
          <cell r="CU420">
            <v>125609199.11443749</v>
          </cell>
          <cell r="DD420">
            <v>164951654.56460914</v>
          </cell>
        </row>
        <row r="421">
          <cell r="AK421">
            <v>2210776178.7610731</v>
          </cell>
          <cell r="AU421" t="e">
            <v>#REF!</v>
          </cell>
          <cell r="BV421">
            <v>2391887492.2208996</v>
          </cell>
          <cell r="CU421">
            <v>2320567255.0392628</v>
          </cell>
          <cell r="DD421">
            <v>2253186607.6214342</v>
          </cell>
        </row>
        <row r="422">
          <cell r="AU422" t="e">
            <v>#REF!</v>
          </cell>
          <cell r="BV422">
            <v>3053558346.5968561</v>
          </cell>
          <cell r="CU422">
            <v>2856059102.5359001</v>
          </cell>
          <cell r="DD422">
            <v>2956401556.4000001</v>
          </cell>
        </row>
        <row r="423">
          <cell r="AK423">
            <v>-2210776178.7610731</v>
          </cell>
          <cell r="AU423" t="e">
            <v>#REF!</v>
          </cell>
          <cell r="BV423">
            <v>661670854.37595654</v>
          </cell>
          <cell r="CU423">
            <v>535491847.49663734</v>
          </cell>
          <cell r="DD423">
            <v>703214948.77856588</v>
          </cell>
        </row>
        <row r="424">
          <cell r="AK424">
            <v>442962277.95651418</v>
          </cell>
        </row>
        <row r="425">
          <cell r="AU425">
            <v>1910413905.1267738</v>
          </cell>
        </row>
        <row r="427">
          <cell r="AU427">
            <v>139.44627044720977</v>
          </cell>
          <cell r="CU427">
            <v>661101046.61107481</v>
          </cell>
          <cell r="DD427">
            <v>868166603.34317505</v>
          </cell>
        </row>
        <row r="457">
          <cell r="AK457">
            <v>0</v>
          </cell>
          <cell r="AU457">
            <v>-44789850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Cheie</v>
          </cell>
          <cell r="B1" t="str">
            <v>An</v>
          </cell>
          <cell r="C1" t="str">
            <v>Moneda</v>
          </cell>
          <cell r="D1" t="str">
            <v>Curs</v>
          </cell>
        </row>
        <row r="2">
          <cell r="A2" t="str">
            <v>2013RON</v>
          </cell>
          <cell r="B2">
            <v>2013</v>
          </cell>
          <cell r="C2" t="str">
            <v>RON</v>
          </cell>
          <cell r="D2">
            <v>1</v>
          </cell>
        </row>
        <row r="3">
          <cell r="A3" t="str">
            <v>2014RON</v>
          </cell>
          <cell r="B3">
            <v>2014</v>
          </cell>
          <cell r="C3" t="str">
            <v>RON</v>
          </cell>
          <cell r="D3">
            <v>1</v>
          </cell>
        </row>
        <row r="4">
          <cell r="A4" t="str">
            <v>2015RON</v>
          </cell>
          <cell r="B4">
            <v>2015</v>
          </cell>
          <cell r="C4" t="str">
            <v>RON</v>
          </cell>
          <cell r="D4">
            <v>1</v>
          </cell>
        </row>
        <row r="5">
          <cell r="A5" t="str">
            <v>2013EUR</v>
          </cell>
          <cell r="B5">
            <v>2013</v>
          </cell>
          <cell r="C5" t="str">
            <v>EUR</v>
          </cell>
          <cell r="D5">
            <v>4.5999999999999996</v>
          </cell>
        </row>
        <row r="6">
          <cell r="A6" t="str">
            <v>2014EUR</v>
          </cell>
          <cell r="B6">
            <v>2014</v>
          </cell>
          <cell r="C6" t="str">
            <v>EUR</v>
          </cell>
          <cell r="D6">
            <v>4.5999999999999996</v>
          </cell>
        </row>
        <row r="7">
          <cell r="A7" t="str">
            <v>2015EUR</v>
          </cell>
          <cell r="B7">
            <v>2015</v>
          </cell>
          <cell r="C7" t="str">
            <v>EUR</v>
          </cell>
          <cell r="D7">
            <v>4.5999999999999996</v>
          </cell>
        </row>
        <row r="8">
          <cell r="A8" t="str">
            <v>2016EUR</v>
          </cell>
          <cell r="B8">
            <v>2016</v>
          </cell>
          <cell r="C8" t="str">
            <v>EUR</v>
          </cell>
          <cell r="D8">
            <v>4.5999999999999996</v>
          </cell>
        </row>
        <row r="9">
          <cell r="A9" t="str">
            <v>2017EUR</v>
          </cell>
          <cell r="B9">
            <v>2017</v>
          </cell>
          <cell r="C9" t="str">
            <v>EUR</v>
          </cell>
          <cell r="D9">
            <v>4.5999999999999996</v>
          </cell>
        </row>
        <row r="10">
          <cell r="A10" t="str">
            <v>2018EUR</v>
          </cell>
          <cell r="B10">
            <v>2018</v>
          </cell>
          <cell r="C10" t="str">
            <v>EUR</v>
          </cell>
          <cell r="D10">
            <v>4.5999999999999996</v>
          </cell>
        </row>
      </sheetData>
      <sheetData sheetId="37" refreshError="1">
        <row r="1">
          <cell r="A1" t="str">
            <v>Rand CPP</v>
          </cell>
          <cell r="B1" t="str">
            <v>Nume rand</v>
          </cell>
          <cell r="C1" t="str">
            <v>Clasa</v>
          </cell>
        </row>
        <row r="2">
          <cell r="A2">
            <v>1</v>
          </cell>
          <cell r="B2" t="str">
            <v xml:space="preserve">Cifra de afaceri netă  (rd. 02 la 06)                              </v>
          </cell>
          <cell r="C2">
            <v>7</v>
          </cell>
        </row>
        <row r="3">
          <cell r="A3">
            <v>2</v>
          </cell>
          <cell r="B3" t="str">
            <v>Producţia vândută</v>
          </cell>
          <cell r="C3">
            <v>7</v>
          </cell>
        </row>
        <row r="4">
          <cell r="A4">
            <v>3</v>
          </cell>
          <cell r="B4" t="str">
            <v>Venituri din vânzarea mărfurilor</v>
          </cell>
          <cell r="C4">
            <v>7</v>
          </cell>
        </row>
        <row r="5">
          <cell r="A5">
            <v>4</v>
          </cell>
          <cell r="B5" t="str">
            <v>Reduceri comerciale acordate</v>
          </cell>
          <cell r="C5">
            <v>7</v>
          </cell>
        </row>
        <row r="6">
          <cell r="A6">
            <v>5</v>
          </cell>
          <cell r="B6" t="str">
            <v>Venituri din dobanzi pt societati de leasing</v>
          </cell>
          <cell r="C6">
            <v>7</v>
          </cell>
        </row>
        <row r="7">
          <cell r="A7">
            <v>6</v>
          </cell>
          <cell r="B7" t="str">
            <v>Venituri din subventii de exploatare aferente cifrei de afaceri nete</v>
          </cell>
          <cell r="C7">
            <v>7</v>
          </cell>
        </row>
        <row r="8">
          <cell r="A8" t="str">
            <v>xx</v>
          </cell>
          <cell r="B8" t="str">
            <v>Venituri aferente costului de productie in curs de executie (ct.711+712)</v>
          </cell>
          <cell r="C8">
            <v>7</v>
          </cell>
        </row>
        <row r="9">
          <cell r="A9">
            <v>7</v>
          </cell>
          <cell r="B9" t="str">
            <v>Venituri din productia neterminata - sold creditor</v>
          </cell>
          <cell r="C9">
            <v>7</v>
          </cell>
        </row>
        <row r="10">
          <cell r="A10">
            <v>8</v>
          </cell>
          <cell r="B10" t="str">
            <v>Venituri din productia neterminata - sold debitor</v>
          </cell>
          <cell r="C10">
            <v>7</v>
          </cell>
        </row>
        <row r="11">
          <cell r="A11">
            <v>9</v>
          </cell>
          <cell r="B11" t="str">
            <v>Producţia imobilizată</v>
          </cell>
          <cell r="C11">
            <v>7</v>
          </cell>
        </row>
        <row r="12">
          <cell r="A12">
            <v>10</v>
          </cell>
          <cell r="B12" t="str">
            <v>Alte venituri din exploatare</v>
          </cell>
          <cell r="C12">
            <v>7</v>
          </cell>
        </row>
        <row r="13">
          <cell r="A13">
            <v>11</v>
          </cell>
          <cell r="B13" t="str">
            <v xml:space="preserve"> - din care venituri din fondul comercial negativ</v>
          </cell>
          <cell r="C13">
            <v>7</v>
          </cell>
        </row>
        <row r="14">
          <cell r="A14">
            <v>12</v>
          </cell>
          <cell r="B14" t="str">
            <v>VENITURI DIN EXPLOATARE - TOTAL 
(rd. 01+07-08+09+10)</v>
          </cell>
        </row>
        <row r="15">
          <cell r="A15">
            <v>13</v>
          </cell>
          <cell r="B15" t="str">
            <v>Cheltuieli cu materiile prime şi materialele consumabile</v>
          </cell>
          <cell r="C15">
            <v>6</v>
          </cell>
        </row>
        <row r="16">
          <cell r="A16">
            <v>14</v>
          </cell>
          <cell r="B16" t="str">
            <v>Alte cheltuieli materiale</v>
          </cell>
          <cell r="C16">
            <v>6</v>
          </cell>
        </row>
        <row r="17">
          <cell r="A17">
            <v>15</v>
          </cell>
          <cell r="B17" t="str">
            <v>Alte cheltuieli din afară (cu energie şi apă)</v>
          </cell>
          <cell r="C17">
            <v>6</v>
          </cell>
        </row>
        <row r="18">
          <cell r="A18">
            <v>16</v>
          </cell>
          <cell r="B18" t="str">
            <v>Cheltuieli privind mărfurile</v>
          </cell>
          <cell r="C18">
            <v>6</v>
          </cell>
        </row>
        <row r="19">
          <cell r="A19">
            <v>17</v>
          </cell>
          <cell r="B19" t="str">
            <v>Reduceri comerciale primite</v>
          </cell>
          <cell r="C19">
            <v>6</v>
          </cell>
        </row>
        <row r="20">
          <cell r="A20">
            <v>18</v>
          </cell>
          <cell r="B20" t="str">
            <v xml:space="preserve">Cheltuieli cu personalul  (rd. 19+20)                 </v>
          </cell>
        </row>
        <row r="21">
          <cell r="A21">
            <v>19</v>
          </cell>
          <cell r="B21" t="str">
            <v>Salarii</v>
          </cell>
          <cell r="C21">
            <v>6</v>
          </cell>
        </row>
        <row r="22">
          <cell r="A22">
            <v>20</v>
          </cell>
          <cell r="B22" t="str">
            <v>Cheltuieli cu asigurările şi protecţia socială</v>
          </cell>
          <cell r="C22">
            <v>6</v>
          </cell>
        </row>
        <row r="23">
          <cell r="A23">
            <v>21</v>
          </cell>
          <cell r="B23" t="str">
            <v>Ajustarea valorii imobilizărilor corporale şi necorporale (rd. 22-23)</v>
          </cell>
        </row>
        <row r="24">
          <cell r="A24">
            <v>22</v>
          </cell>
          <cell r="B24" t="str">
            <v>Ajustare imobilizari - cheltuieli</v>
          </cell>
          <cell r="C24">
            <v>6</v>
          </cell>
        </row>
        <row r="25">
          <cell r="A25">
            <v>23</v>
          </cell>
          <cell r="B25" t="str">
            <v>Ajustare imobilizari - venituri</v>
          </cell>
          <cell r="C25">
            <v>7</v>
          </cell>
        </row>
        <row r="26">
          <cell r="A26">
            <v>24</v>
          </cell>
          <cell r="B26" t="str">
            <v xml:space="preserve">Ajustarea valorii activelor circulante  (rd. 25-26)          </v>
          </cell>
        </row>
        <row r="27">
          <cell r="A27">
            <v>25</v>
          </cell>
          <cell r="B27" t="str">
            <v>Ajustarea activelor circulante - cheltuieli</v>
          </cell>
          <cell r="C27">
            <v>6</v>
          </cell>
        </row>
        <row r="28">
          <cell r="A28">
            <v>26</v>
          </cell>
          <cell r="B28" t="str">
            <v>Ajustarea activelor circulante - venituri</v>
          </cell>
          <cell r="C28">
            <v>7</v>
          </cell>
        </row>
        <row r="29">
          <cell r="A29">
            <v>27</v>
          </cell>
          <cell r="B29" t="str">
            <v xml:space="preserve">Alte cheltuieli de exploatare (rd. 28 la 31)         </v>
          </cell>
        </row>
        <row r="30">
          <cell r="A30">
            <v>28</v>
          </cell>
          <cell r="B30" t="str">
            <v>Cheltuieli privind prestaţiile externe</v>
          </cell>
          <cell r="C30">
            <v>6</v>
          </cell>
        </row>
        <row r="31">
          <cell r="A31">
            <v>29</v>
          </cell>
          <cell r="B31" t="str">
            <v>Cheltuieli cu alte impozite, taxe şi vărsăminte asimilate</v>
          </cell>
          <cell r="C31">
            <v>6</v>
          </cell>
        </row>
        <row r="32">
          <cell r="A32">
            <v>30</v>
          </cell>
          <cell r="B32" t="str">
            <v>Cheltuieli cu despăgubiri, donaţii şi activele cedate</v>
          </cell>
          <cell r="C32">
            <v>6</v>
          </cell>
        </row>
        <row r="33">
          <cell r="A33">
            <v>31</v>
          </cell>
          <cell r="B33" t="str">
            <v>Cheltuieli cu dobanzile pt societati de leasing</v>
          </cell>
          <cell r="C33">
            <v>6</v>
          </cell>
        </row>
        <row r="34">
          <cell r="A34">
            <v>32</v>
          </cell>
          <cell r="B34" t="str">
            <v xml:space="preserve">Ajustări privind provizioanele (rd. 33-34)   </v>
          </cell>
        </row>
        <row r="35">
          <cell r="A35">
            <v>33</v>
          </cell>
          <cell r="B35" t="str">
            <v>Ajustari privind provizioanele - Cheltuieli</v>
          </cell>
          <cell r="C35">
            <v>6</v>
          </cell>
        </row>
        <row r="36">
          <cell r="A36">
            <v>34</v>
          </cell>
          <cell r="B36" t="str">
            <v>Ajustari privind provizioanele - Venituri</v>
          </cell>
          <cell r="C36">
            <v>7</v>
          </cell>
        </row>
        <row r="37">
          <cell r="A37">
            <v>35</v>
          </cell>
          <cell r="B37" t="str">
            <v xml:space="preserve">CHELTUIELI DE EXPLOATARE - TOTAL
(rd. 13 la 16-17+18+21+24+27+32)                       </v>
          </cell>
        </row>
        <row r="38">
          <cell r="A38" t="str">
            <v>xx</v>
          </cell>
          <cell r="B38" t="str">
            <v xml:space="preserve"> REZULTATUL DIN EXPLOATARE:</v>
          </cell>
        </row>
        <row r="39">
          <cell r="A39">
            <v>36</v>
          </cell>
          <cell r="B39" t="str">
            <v xml:space="preserve">- Profit (rd. 12-35)                               </v>
          </cell>
        </row>
        <row r="40">
          <cell r="A40">
            <v>37</v>
          </cell>
          <cell r="B40" t="str">
            <v xml:space="preserve">- Pierdere (rd. 35-12)                             </v>
          </cell>
        </row>
        <row r="41">
          <cell r="A41">
            <v>38</v>
          </cell>
          <cell r="B41" t="str">
            <v>Venituri din interese de participare</v>
          </cell>
          <cell r="C41">
            <v>7</v>
          </cell>
        </row>
        <row r="42">
          <cell r="A42">
            <v>39</v>
          </cell>
          <cell r="B42" t="str">
            <v xml:space="preserve">- din care, în cadrul grupului                     </v>
          </cell>
          <cell r="C42">
            <v>7</v>
          </cell>
        </row>
        <row r="43">
          <cell r="A43">
            <v>40</v>
          </cell>
          <cell r="B43" t="str">
            <v>Venituri din alte investiţii financiare şi creanţe ce fac parte din activele imobilizate</v>
          </cell>
          <cell r="C43">
            <v>7</v>
          </cell>
        </row>
        <row r="44">
          <cell r="A44">
            <v>41</v>
          </cell>
          <cell r="B44" t="str">
            <v xml:space="preserve"> - din care, în cadrul grupului                     </v>
          </cell>
          <cell r="C44">
            <v>7</v>
          </cell>
        </row>
        <row r="45">
          <cell r="A45">
            <v>42</v>
          </cell>
          <cell r="B45" t="str">
            <v>Venituri din dobânzi</v>
          </cell>
          <cell r="C45">
            <v>7</v>
          </cell>
        </row>
        <row r="46">
          <cell r="A46">
            <v>43</v>
          </cell>
          <cell r="B46" t="str">
            <v xml:space="preserve"> - din care, în cadrul grupului                     </v>
          </cell>
          <cell r="C46">
            <v>7</v>
          </cell>
        </row>
        <row r="47">
          <cell r="A47">
            <v>44</v>
          </cell>
          <cell r="B47" t="str">
            <v>Alte venituri financiare</v>
          </cell>
          <cell r="C47">
            <v>7</v>
          </cell>
        </row>
        <row r="48">
          <cell r="A48">
            <v>45</v>
          </cell>
          <cell r="B48" t="str">
            <v xml:space="preserve"> VENITURI FINANCIARE - TOTAL
(rd. 38+40+42+44)                           </v>
          </cell>
        </row>
        <row r="49">
          <cell r="A49">
            <v>46</v>
          </cell>
          <cell r="B49" t="str">
            <v>Ajustarea valorii imobilizărilor financiare şi a investiţiilor financiare deţinute ca active circulante (rd. 47-48)</v>
          </cell>
        </row>
        <row r="50">
          <cell r="A50">
            <v>47</v>
          </cell>
          <cell r="B50" t="str">
            <v>Ajustari financiare - Cheltuieli</v>
          </cell>
          <cell r="C50">
            <v>6</v>
          </cell>
        </row>
        <row r="51">
          <cell r="A51">
            <v>48</v>
          </cell>
          <cell r="B51" t="str">
            <v>Ajustari financiare - Venituri</v>
          </cell>
          <cell r="C51">
            <v>7</v>
          </cell>
        </row>
        <row r="52">
          <cell r="A52">
            <v>49</v>
          </cell>
          <cell r="B52" t="str">
            <v>Cheltuieli privind dobânzile</v>
          </cell>
          <cell r="C52">
            <v>6</v>
          </cell>
        </row>
        <row r="53">
          <cell r="A53">
            <v>50</v>
          </cell>
          <cell r="B53" t="str">
            <v xml:space="preserve"> - din care, în cadrul grupului</v>
          </cell>
          <cell r="C53">
            <v>6</v>
          </cell>
        </row>
        <row r="54">
          <cell r="A54">
            <v>51</v>
          </cell>
          <cell r="B54" t="str">
            <v>Alte cheltuieli financiare</v>
          </cell>
          <cell r="C54">
            <v>6</v>
          </cell>
        </row>
        <row r="55">
          <cell r="A55">
            <v>52</v>
          </cell>
          <cell r="B55" t="str">
            <v xml:space="preserve"> CHELTUIELI FINANCIARE - TOTAL
(rd. 46+49+51)                         </v>
          </cell>
        </row>
        <row r="56">
          <cell r="A56" t="str">
            <v>xx</v>
          </cell>
          <cell r="B56" t="str">
            <v xml:space="preserve"> REZULTATUL FINANCIAR:</v>
          </cell>
        </row>
        <row r="57">
          <cell r="A57">
            <v>53</v>
          </cell>
          <cell r="B57" t="str">
            <v xml:space="preserve">- Profit (rd. 45-52)                               </v>
          </cell>
        </row>
        <row r="58">
          <cell r="A58">
            <v>54</v>
          </cell>
          <cell r="B58" t="str">
            <v xml:space="preserve">- Pierdere (rd. 52-45)                             </v>
          </cell>
        </row>
        <row r="59">
          <cell r="A59" t="str">
            <v>xx</v>
          </cell>
          <cell r="B59" t="str">
            <v>REZULTATUL CURENT:</v>
          </cell>
        </row>
        <row r="60">
          <cell r="A60">
            <v>55</v>
          </cell>
          <cell r="B60" t="str">
            <v xml:space="preserve">- Profit (rd. 12+45-35-52)                               </v>
          </cell>
        </row>
        <row r="61">
          <cell r="A61">
            <v>56</v>
          </cell>
          <cell r="B61" t="str">
            <v xml:space="preserve">- Pierdere (rd. 35+52-12-45)                             </v>
          </cell>
        </row>
        <row r="62">
          <cell r="A62">
            <v>57</v>
          </cell>
          <cell r="B62" t="str">
            <v>Venituri extraordinare</v>
          </cell>
          <cell r="C62">
            <v>7</v>
          </cell>
        </row>
        <row r="63">
          <cell r="A63">
            <v>58</v>
          </cell>
          <cell r="B63" t="str">
            <v>Cheltuieli extraordinare</v>
          </cell>
          <cell r="C63">
            <v>6</v>
          </cell>
        </row>
        <row r="64">
          <cell r="A64" t="str">
            <v>xx</v>
          </cell>
          <cell r="B64" t="str">
            <v>REZULTATUL EXTRAORDINAR:</v>
          </cell>
        </row>
        <row r="65">
          <cell r="A65">
            <v>59</v>
          </cell>
          <cell r="B65" t="str">
            <v xml:space="preserve">- Profit (rd. 57-58)                               </v>
          </cell>
        </row>
        <row r="66">
          <cell r="A66">
            <v>60</v>
          </cell>
          <cell r="B66" t="str">
            <v xml:space="preserve">- Pierdere (rd. 58-57)                             </v>
          </cell>
        </row>
        <row r="67">
          <cell r="A67">
            <v>61</v>
          </cell>
          <cell r="B67" t="str">
            <v xml:space="preserve"> VENITURI TOTALE (rd. 12+45+57)                          </v>
          </cell>
        </row>
        <row r="68">
          <cell r="A68">
            <v>62</v>
          </cell>
          <cell r="B68" t="str">
            <v xml:space="preserve"> CHELTUIELI TOTALE (rd. 35+52+58)                        </v>
          </cell>
        </row>
        <row r="69">
          <cell r="A69" t="str">
            <v>xx</v>
          </cell>
          <cell r="B69" t="str">
            <v xml:space="preserve"> REZULTATUL BRUT:</v>
          </cell>
        </row>
        <row r="70">
          <cell r="A70">
            <v>63</v>
          </cell>
          <cell r="B70" t="str">
            <v xml:space="preserve">- Profit (rd. 61-62)                               </v>
          </cell>
        </row>
        <row r="71">
          <cell r="A71">
            <v>64</v>
          </cell>
          <cell r="B71" t="str">
            <v xml:space="preserve">- Pierdere (rd. 62-61)                             </v>
          </cell>
        </row>
        <row r="72">
          <cell r="A72">
            <v>65</v>
          </cell>
          <cell r="B72" t="str">
            <v>Impozitul pe profit</v>
          </cell>
        </row>
        <row r="73">
          <cell r="A73">
            <v>66</v>
          </cell>
          <cell r="B73" t="str">
            <v>Alte cheltuieli cu impozite</v>
          </cell>
          <cell r="C73">
            <v>6</v>
          </cell>
        </row>
        <row r="74">
          <cell r="A74" t="str">
            <v>xx</v>
          </cell>
          <cell r="B74" t="str">
            <v>REZULTATUL NET AL EXERCIŢIULUI FINANCIAR:</v>
          </cell>
        </row>
        <row r="75">
          <cell r="A75">
            <v>67</v>
          </cell>
          <cell r="B75" t="str">
            <v xml:space="preserve">- Profit                                           </v>
          </cell>
        </row>
        <row r="76">
          <cell r="A76">
            <v>68</v>
          </cell>
          <cell r="B76" t="str">
            <v xml:space="preserve">- Pierdere                                         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622"/>
      <sheetName val="OG26"/>
      <sheetName val="art54"/>
      <sheetName val="Simulare"/>
      <sheetName val="LegeBuget2016"/>
      <sheetName val="An1 2018"/>
      <sheetName val="An2 2018"/>
      <sheetName val="An3 2018"/>
      <sheetName val="An 4 2018 "/>
      <sheetName val="An5 2018 (print) (2)"/>
      <sheetName val="An9 2018"/>
      <sheetName val="Dotari 2018"/>
      <sheetName val="An5 2018 (2)"/>
      <sheetName val="An5 2018 (print)"/>
      <sheetName val="CalculeSAP"/>
      <sheetName val="Detalii BVC SAP"/>
      <sheetName val="An5 2018"/>
      <sheetName val="sim"/>
      <sheetName val="Lbug"/>
      <sheetName val="An1`R17 (lei)"/>
      <sheetName val="An1`R17"/>
      <sheetName val="An2`R17"/>
      <sheetName val="Anexa 4  2017"/>
      <sheetName val="Sheet1"/>
      <sheetName val="prop2018"/>
      <sheetName val="prop2017"/>
      <sheetName val="Res.nr.18"/>
      <sheetName val="RU 2018"/>
      <sheetName val="DSCI 18"/>
      <sheetName val="Bal en cant`17"/>
      <sheetName val="Bal en val`17"/>
      <sheetName val="BL18SAP"/>
      <sheetName val="Trad18"/>
      <sheetName val="Trad lunar18"/>
      <sheetName val="An7 18"/>
      <sheetName val="BRsap"/>
      <sheetName val="Calc imp18  "/>
      <sheetName val="BL17SAP"/>
      <sheetName val="1621`1624"/>
      <sheetName val="1621-1624 (old)"/>
      <sheetName val="spons"/>
      <sheetName val="An1 2017"/>
      <sheetName val="An2 2017"/>
      <sheetName val="An3 2017"/>
      <sheetName val="An4  2017"/>
      <sheetName val="An5 2017 (pr)"/>
      <sheetName val="An9 2017"/>
      <sheetName val="An5 2017 sap"/>
      <sheetName val="oldAn5 2017"/>
      <sheetName val="An9 B sint"/>
      <sheetName val="Bil sint "/>
      <sheetName val="Bil sint17"/>
      <sheetName val="Detalii BVC"/>
      <sheetName val="Calcule"/>
      <sheetName val="An7 17"/>
      <sheetName val="dotari 08.05-IT"/>
      <sheetName val="neded imp2017"/>
      <sheetName val="BL17sap`ems"/>
      <sheetName val="Trad17"/>
      <sheetName val="Trad lunar17"/>
      <sheetName val="BL17"/>
      <sheetName val="BL16"/>
      <sheetName val="BR"/>
      <sheetName val="CS+Dir"/>
      <sheetName val="RU 07.06.17"/>
      <sheetName val="1Res17"/>
      <sheetName val="VenChFin"/>
      <sheetName val="RU BVC 2018"/>
      <sheetName val="RU BVC 2019"/>
      <sheetName val="proviz+parti sal"/>
      <sheetName val="rd120 alte ch exp"/>
      <sheetName val="rd126alte ch exp"/>
      <sheetName val="REP22.03"/>
      <sheetName val="Trad16"/>
      <sheetName val="An7 2016"/>
      <sheetName val="ch fin"/>
      <sheetName val="corel"/>
      <sheetName val="EMSYS`sap"/>
      <sheetName val="BNR"/>
      <sheetName val="Randuri CPP"/>
      <sheetName val="CU"/>
      <sheetName val="Bil16"/>
      <sheetName val="bilant previzionat"/>
      <sheetName val="old Bilant sintetic"/>
      <sheetName val="CASH-FLOW"/>
      <sheetName val="cash-flow indirect"/>
      <sheetName val="CF INDIRECT (2)"/>
      <sheetName val="CF INDIRECT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J13">
            <v>759633.25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0">
          <cell r="AV90">
            <v>20972525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Q1">
            <v>2012</v>
          </cell>
          <cell r="AL1">
            <v>2014</v>
          </cell>
          <cell r="BH1">
            <v>2015</v>
          </cell>
          <cell r="CU1">
            <v>2016</v>
          </cell>
          <cell r="DG1">
            <v>2017</v>
          </cell>
        </row>
        <row r="2">
          <cell r="Q2" t="str">
            <v>Realizat 2012</v>
          </cell>
          <cell r="AC2" t="str">
            <v>Valoare lei
2013</v>
          </cell>
          <cell r="AL2" t="str">
            <v>Valoare lei
2014</v>
          </cell>
          <cell r="BH2" t="str">
            <v>Buget 2015        (cf ANRE)</v>
          </cell>
          <cell r="CU2" t="str">
            <v>Buget               2016</v>
          </cell>
          <cell r="DG2" t="str">
            <v>Valoare lei
2017</v>
          </cell>
        </row>
        <row r="3">
          <cell r="Q3">
            <v>171477.72</v>
          </cell>
          <cell r="AC3">
            <v>0</v>
          </cell>
          <cell r="AL3">
            <v>0</v>
          </cell>
          <cell r="BH3">
            <v>0</v>
          </cell>
          <cell r="CU3">
            <v>0</v>
          </cell>
          <cell r="DG3">
            <v>0</v>
          </cell>
        </row>
        <row r="4">
          <cell r="Q4">
            <v>786730344.64999998</v>
          </cell>
          <cell r="AC4">
            <v>0</v>
          </cell>
          <cell r="AL4">
            <v>0</v>
          </cell>
          <cell r="BH4">
            <v>0</v>
          </cell>
          <cell r="CU4">
            <v>0</v>
          </cell>
          <cell r="DG4">
            <v>0</v>
          </cell>
        </row>
        <row r="5">
          <cell r="Q5">
            <v>0</v>
          </cell>
          <cell r="AC5">
            <v>0</v>
          </cell>
          <cell r="AL5">
            <v>0</v>
          </cell>
          <cell r="BH5">
            <v>0</v>
          </cell>
          <cell r="CU5">
            <v>0</v>
          </cell>
          <cell r="DG5">
            <v>0</v>
          </cell>
        </row>
        <row r="6">
          <cell r="Q6">
            <v>308592562.98000002</v>
          </cell>
          <cell r="AC6">
            <v>248269421</v>
          </cell>
          <cell r="AL6">
            <v>230000000</v>
          </cell>
          <cell r="BH6">
            <v>232200000</v>
          </cell>
          <cell r="CU6">
            <v>272000000</v>
          </cell>
          <cell r="DG6">
            <v>288000000</v>
          </cell>
        </row>
        <row r="7">
          <cell r="Q7">
            <v>1082710263.3</v>
          </cell>
          <cell r="AC7">
            <v>0</v>
          </cell>
          <cell r="AL7">
            <v>0</v>
          </cell>
          <cell r="BH7">
            <v>0</v>
          </cell>
          <cell r="CU7">
            <v>0</v>
          </cell>
          <cell r="DG7">
            <v>0</v>
          </cell>
        </row>
        <row r="8">
          <cell r="Q8">
            <v>4163451.48</v>
          </cell>
          <cell r="AC8">
            <v>0</v>
          </cell>
          <cell r="AL8">
            <v>0</v>
          </cell>
          <cell r="BH8">
            <v>0</v>
          </cell>
          <cell r="CU8">
            <v>0</v>
          </cell>
          <cell r="DG8">
            <v>0</v>
          </cell>
        </row>
        <row r="9">
          <cell r="Q9">
            <v>3687310.2</v>
          </cell>
          <cell r="AC9">
            <v>0</v>
          </cell>
          <cell r="AL9">
            <v>0</v>
          </cell>
          <cell r="BH9">
            <v>0</v>
          </cell>
          <cell r="CU9">
            <v>0</v>
          </cell>
          <cell r="DG9">
            <v>0</v>
          </cell>
        </row>
        <row r="10">
          <cell r="Q10">
            <v>62183151.939999998</v>
          </cell>
          <cell r="AC10">
            <v>0</v>
          </cell>
          <cell r="AL10">
            <v>0</v>
          </cell>
          <cell r="BH10">
            <v>0</v>
          </cell>
          <cell r="CU10">
            <v>0</v>
          </cell>
          <cell r="DG10">
            <v>0</v>
          </cell>
        </row>
        <row r="11">
          <cell r="Q11">
            <v>22224012.969999999</v>
          </cell>
          <cell r="AC11">
            <v>0</v>
          </cell>
          <cell r="AL11">
            <v>0</v>
          </cell>
          <cell r="BH11">
            <v>0</v>
          </cell>
          <cell r="CU11">
            <v>0</v>
          </cell>
          <cell r="DG11">
            <v>0</v>
          </cell>
        </row>
        <row r="12">
          <cell r="Q12">
            <v>0</v>
          </cell>
          <cell r="AC12">
            <v>0</v>
          </cell>
          <cell r="AL12">
            <v>0</v>
          </cell>
          <cell r="BH12">
            <v>0</v>
          </cell>
          <cell r="CU12">
            <v>0</v>
          </cell>
          <cell r="DG12">
            <v>0</v>
          </cell>
        </row>
        <row r="13">
          <cell r="Q13">
            <v>0</v>
          </cell>
          <cell r="AC13">
            <v>0</v>
          </cell>
          <cell r="AL13">
            <v>0</v>
          </cell>
          <cell r="BH13">
            <v>0</v>
          </cell>
          <cell r="CU13">
            <v>0</v>
          </cell>
          <cell r="DG13">
            <v>0</v>
          </cell>
        </row>
        <row r="14">
          <cell r="Q14">
            <v>0</v>
          </cell>
          <cell r="AC14">
            <v>0</v>
          </cell>
          <cell r="AL14">
            <v>0</v>
          </cell>
          <cell r="BH14">
            <v>0</v>
          </cell>
          <cell r="CU14">
            <v>0</v>
          </cell>
          <cell r="DG14">
            <v>0</v>
          </cell>
        </row>
        <row r="15">
          <cell r="Q15">
            <v>58930228.710000001</v>
          </cell>
          <cell r="AC15">
            <v>0</v>
          </cell>
          <cell r="AL15">
            <v>0</v>
          </cell>
          <cell r="BH15">
            <v>0</v>
          </cell>
          <cell r="CU15">
            <v>0</v>
          </cell>
          <cell r="DG15">
            <v>0</v>
          </cell>
        </row>
        <row r="16">
          <cell r="Q16">
            <v>44378856.920000002</v>
          </cell>
          <cell r="AC16">
            <v>0</v>
          </cell>
          <cell r="AL16">
            <v>0</v>
          </cell>
          <cell r="BH16">
            <v>0</v>
          </cell>
          <cell r="CU16">
            <v>0</v>
          </cell>
          <cell r="DG16">
            <v>0</v>
          </cell>
        </row>
        <row r="17">
          <cell r="Q17">
            <v>0</v>
          </cell>
          <cell r="AC17">
            <v>0</v>
          </cell>
          <cell r="AL17">
            <v>0</v>
          </cell>
          <cell r="BH17">
            <v>0</v>
          </cell>
          <cell r="CU17">
            <v>0</v>
          </cell>
          <cell r="DG17">
            <v>0</v>
          </cell>
        </row>
        <row r="18">
          <cell r="Q18">
            <v>0</v>
          </cell>
          <cell r="AC18">
            <v>0</v>
          </cell>
          <cell r="AL18">
            <v>0</v>
          </cell>
          <cell r="BH18">
            <v>0</v>
          </cell>
          <cell r="CU18">
            <v>0</v>
          </cell>
          <cell r="DG18">
            <v>0</v>
          </cell>
        </row>
        <row r="19">
          <cell r="Q19">
            <v>1138627.49</v>
          </cell>
          <cell r="AC19">
            <v>0</v>
          </cell>
          <cell r="AL19">
            <v>1020000</v>
          </cell>
          <cell r="BH19">
            <v>1200000</v>
          </cell>
          <cell r="CU19">
            <v>1847000</v>
          </cell>
          <cell r="DG19">
            <v>1996697.42</v>
          </cell>
        </row>
        <row r="20">
          <cell r="Q20">
            <v>306717.39</v>
          </cell>
          <cell r="AC20">
            <v>0</v>
          </cell>
          <cell r="AL20">
            <v>0</v>
          </cell>
          <cell r="BH20">
            <v>0</v>
          </cell>
          <cell r="CU20">
            <v>0</v>
          </cell>
          <cell r="DG20">
            <v>0</v>
          </cell>
        </row>
        <row r="21">
          <cell r="Q21">
            <v>0</v>
          </cell>
          <cell r="AC21">
            <v>0</v>
          </cell>
          <cell r="AL21">
            <v>0</v>
          </cell>
          <cell r="BH21">
            <v>0</v>
          </cell>
          <cell r="CU21">
            <v>0</v>
          </cell>
          <cell r="DG21">
            <v>0</v>
          </cell>
        </row>
        <row r="22">
          <cell r="Q22">
            <v>0</v>
          </cell>
          <cell r="AC22">
            <v>0</v>
          </cell>
          <cell r="AL22">
            <v>0</v>
          </cell>
          <cell r="BH22">
            <v>0</v>
          </cell>
          <cell r="CU22">
            <v>0</v>
          </cell>
          <cell r="DG22">
            <v>0</v>
          </cell>
        </row>
        <row r="23">
          <cell r="Q23">
            <v>0</v>
          </cell>
          <cell r="AC23">
            <v>0</v>
          </cell>
          <cell r="AL23">
            <v>0</v>
          </cell>
          <cell r="BH23">
            <v>0</v>
          </cell>
          <cell r="CU23">
            <v>0</v>
          </cell>
          <cell r="DG23">
            <v>0</v>
          </cell>
        </row>
        <row r="24">
          <cell r="Q24">
            <v>19652004.07</v>
          </cell>
          <cell r="AC24">
            <v>7987600.9999999991</v>
          </cell>
          <cell r="AL24">
            <v>0</v>
          </cell>
          <cell r="BH24">
            <v>0</v>
          </cell>
          <cell r="CU24">
            <v>0</v>
          </cell>
          <cell r="DG24">
            <v>0</v>
          </cell>
        </row>
        <row r="25">
          <cell r="Q25">
            <v>0</v>
          </cell>
          <cell r="AC25">
            <v>0</v>
          </cell>
          <cell r="AL25">
            <v>0</v>
          </cell>
          <cell r="BH25">
            <v>0</v>
          </cell>
          <cell r="CU25">
            <v>0</v>
          </cell>
          <cell r="DG25">
            <v>0</v>
          </cell>
        </row>
        <row r="26">
          <cell r="Q26">
            <v>0</v>
          </cell>
          <cell r="AC26">
            <v>0</v>
          </cell>
          <cell r="AL26">
            <v>0</v>
          </cell>
          <cell r="BH26">
            <v>0</v>
          </cell>
          <cell r="CU26">
            <v>0</v>
          </cell>
          <cell r="DG26">
            <v>0</v>
          </cell>
        </row>
        <row r="27">
          <cell r="Q27">
            <v>0</v>
          </cell>
          <cell r="AC27">
            <v>0</v>
          </cell>
          <cell r="AL27">
            <v>0</v>
          </cell>
          <cell r="BH27">
            <v>0</v>
          </cell>
          <cell r="CU27">
            <v>0</v>
          </cell>
          <cell r="DG27">
            <v>0</v>
          </cell>
        </row>
        <row r="28">
          <cell r="Q28">
            <v>0</v>
          </cell>
          <cell r="AC28">
            <v>0</v>
          </cell>
          <cell r="AL28">
            <v>0</v>
          </cell>
          <cell r="BH28">
            <v>0</v>
          </cell>
          <cell r="CU28">
            <v>0</v>
          </cell>
          <cell r="DG28">
            <v>0</v>
          </cell>
        </row>
        <row r="29">
          <cell r="Q29">
            <v>0</v>
          </cell>
          <cell r="AC29">
            <v>0</v>
          </cell>
          <cell r="AL29">
            <v>0</v>
          </cell>
          <cell r="BH29">
            <v>0</v>
          </cell>
          <cell r="CU29">
            <v>0</v>
          </cell>
          <cell r="DG29">
            <v>0</v>
          </cell>
        </row>
        <row r="30">
          <cell r="Q30">
            <v>0</v>
          </cell>
          <cell r="AC30">
            <v>496746375</v>
          </cell>
          <cell r="AL30">
            <v>612403200</v>
          </cell>
          <cell r="BH30">
            <v>499932088.85000002</v>
          </cell>
          <cell r="CU30">
            <v>325208185.61589998</v>
          </cell>
          <cell r="DG30">
            <v>112610418.63120875</v>
          </cell>
        </row>
        <row r="31">
          <cell r="Q31">
            <v>0</v>
          </cell>
          <cell r="AC31">
            <v>676555760</v>
          </cell>
          <cell r="AL31">
            <v>372759426</v>
          </cell>
          <cell r="BH31">
            <v>59680147.200000003</v>
          </cell>
          <cell r="CU31">
            <v>60420013.599999987</v>
          </cell>
          <cell r="DG31">
            <v>0</v>
          </cell>
        </row>
        <row r="32">
          <cell r="Q32">
            <v>0</v>
          </cell>
          <cell r="AC32">
            <v>516000000</v>
          </cell>
          <cell r="AL32">
            <v>334849600</v>
          </cell>
          <cell r="BH32">
            <v>0</v>
          </cell>
          <cell r="CU32">
            <v>0</v>
          </cell>
          <cell r="DG32">
            <v>0</v>
          </cell>
        </row>
        <row r="33">
          <cell r="Q33">
            <v>0</v>
          </cell>
          <cell r="AC33">
            <v>152000000</v>
          </cell>
          <cell r="AL33">
            <v>37909826</v>
          </cell>
          <cell r="BH33">
            <v>0</v>
          </cell>
          <cell r="CU33">
            <v>0</v>
          </cell>
          <cell r="DG33">
            <v>0</v>
          </cell>
        </row>
        <row r="34">
          <cell r="Q34">
            <v>0</v>
          </cell>
          <cell r="AC34">
            <v>8555760</v>
          </cell>
          <cell r="AL34">
            <v>0</v>
          </cell>
          <cell r="BH34">
            <v>0</v>
          </cell>
          <cell r="CU34">
            <v>0</v>
          </cell>
          <cell r="DG34">
            <v>0</v>
          </cell>
        </row>
        <row r="35">
          <cell r="Q35">
            <v>0</v>
          </cell>
          <cell r="AC35">
            <v>442170490</v>
          </cell>
          <cell r="AL35">
            <v>667559840</v>
          </cell>
          <cell r="BH35">
            <v>1367569842.6430433</v>
          </cell>
          <cell r="CU35">
            <v>1512624201.9200003</v>
          </cell>
          <cell r="DG35">
            <v>1882525999.9999998</v>
          </cell>
        </row>
        <row r="36">
          <cell r="Q36">
            <v>0</v>
          </cell>
          <cell r="AC36">
            <v>0</v>
          </cell>
          <cell r="AL36">
            <v>0</v>
          </cell>
          <cell r="BH36">
            <v>96443734.981733337</v>
          </cell>
          <cell r="CU36">
            <v>16000000</v>
          </cell>
          <cell r="DG36">
            <v>0</v>
          </cell>
        </row>
        <row r="37">
          <cell r="Q37">
            <v>0</v>
          </cell>
          <cell r="AC37">
            <v>432133061.04000002</v>
          </cell>
          <cell r="AL37">
            <v>195404400</v>
          </cell>
          <cell r="BH37">
            <v>269846742.25</v>
          </cell>
          <cell r="CU37">
            <v>160000000</v>
          </cell>
          <cell r="DG37">
            <v>190000000</v>
          </cell>
        </row>
        <row r="38">
          <cell r="Q38">
            <v>0</v>
          </cell>
          <cell r="AC38">
            <v>0</v>
          </cell>
          <cell r="AL38">
            <v>0</v>
          </cell>
          <cell r="BH38">
            <v>10250000</v>
          </cell>
          <cell r="CU38">
            <v>21000000</v>
          </cell>
          <cell r="DG38">
            <v>10000000</v>
          </cell>
        </row>
        <row r="39">
          <cell r="Q39">
            <v>0</v>
          </cell>
          <cell r="AC39">
            <v>237720000</v>
          </cell>
          <cell r="AL39">
            <v>213705791.06029224</v>
          </cell>
          <cell r="BH39">
            <v>148587412.99323288</v>
          </cell>
          <cell r="CU39">
            <v>300000000</v>
          </cell>
          <cell r="DG39">
            <v>384000000</v>
          </cell>
        </row>
        <row r="40">
          <cell r="Q40">
            <v>0</v>
          </cell>
          <cell r="AC40">
            <v>0</v>
          </cell>
          <cell r="AL40">
            <v>0</v>
          </cell>
          <cell r="BH40">
            <v>6736021.9606026681</v>
          </cell>
          <cell r="CU40">
            <v>0</v>
          </cell>
          <cell r="DG40">
            <v>0</v>
          </cell>
        </row>
        <row r="41">
          <cell r="Q41">
            <v>0</v>
          </cell>
          <cell r="AC41">
            <v>0</v>
          </cell>
          <cell r="AL41">
            <v>0</v>
          </cell>
          <cell r="BH41">
            <v>265565.17892234254</v>
          </cell>
          <cell r="CU41">
            <v>0</v>
          </cell>
          <cell r="DG41">
            <v>0</v>
          </cell>
        </row>
        <row r="42">
          <cell r="BH42">
            <v>23236.95</v>
          </cell>
          <cell r="CU42">
            <v>46000</v>
          </cell>
          <cell r="DG42">
            <v>326000.00000000006</v>
          </cell>
        </row>
        <row r="43">
          <cell r="BH43">
            <v>5125224.7234461168</v>
          </cell>
          <cell r="CU43">
            <v>0</v>
          </cell>
          <cell r="DG43">
            <v>0</v>
          </cell>
        </row>
        <row r="44">
          <cell r="BH44">
            <v>80604100</v>
          </cell>
          <cell r="CU44">
            <v>16100000.000000002</v>
          </cell>
          <cell r="DG44">
            <v>38709999.999999993</v>
          </cell>
        </row>
        <row r="45">
          <cell r="BH45">
            <v>0</v>
          </cell>
          <cell r="CU45">
            <v>310393775.00000006</v>
          </cell>
          <cell r="DG45">
            <v>185300000</v>
          </cell>
        </row>
        <row r="46">
          <cell r="BH46">
            <v>0</v>
          </cell>
        </row>
        <row r="47">
          <cell r="BH47">
            <v>2203200</v>
          </cell>
          <cell r="CU47">
            <v>0</v>
          </cell>
          <cell r="DG47">
            <v>0</v>
          </cell>
        </row>
        <row r="48">
          <cell r="BH48">
            <v>5832000</v>
          </cell>
          <cell r="CU48">
            <v>0</v>
          </cell>
          <cell r="DG48">
            <v>0</v>
          </cell>
        </row>
        <row r="49">
          <cell r="BH49">
            <v>15000</v>
          </cell>
          <cell r="CU49">
            <v>0</v>
          </cell>
          <cell r="DG49">
            <v>0</v>
          </cell>
        </row>
        <row r="50">
          <cell r="Q50">
            <v>0</v>
          </cell>
          <cell r="AC50">
            <v>113256000</v>
          </cell>
          <cell r="AL50">
            <v>141671040</v>
          </cell>
          <cell r="BH50">
            <v>168782008.91059816</v>
          </cell>
          <cell r="CU50">
            <v>42366501.399999999</v>
          </cell>
          <cell r="DG50">
            <v>0</v>
          </cell>
        </row>
        <row r="51">
          <cell r="Q51">
            <v>0</v>
          </cell>
          <cell r="AC51">
            <v>0</v>
          </cell>
          <cell r="AL51">
            <v>0</v>
          </cell>
          <cell r="BH51">
            <v>12411359.800000001</v>
          </cell>
          <cell r="CU51">
            <v>0</v>
          </cell>
          <cell r="DG51">
            <v>0</v>
          </cell>
        </row>
        <row r="52">
          <cell r="Q52">
            <v>0</v>
          </cell>
          <cell r="AC52">
            <v>0</v>
          </cell>
          <cell r="AL52">
            <v>0</v>
          </cell>
          <cell r="BH52">
            <v>0</v>
          </cell>
          <cell r="CU52">
            <v>0</v>
          </cell>
          <cell r="DG52">
            <v>0</v>
          </cell>
        </row>
        <row r="53">
          <cell r="Q53">
            <v>0</v>
          </cell>
          <cell r="AC53">
            <v>0</v>
          </cell>
          <cell r="AL53">
            <v>0</v>
          </cell>
          <cell r="BH53">
            <v>0</v>
          </cell>
          <cell r="CU53">
            <v>0</v>
          </cell>
          <cell r="DG53">
            <v>0</v>
          </cell>
        </row>
        <row r="54">
          <cell r="Q54">
            <v>0</v>
          </cell>
          <cell r="AC54">
            <v>0</v>
          </cell>
          <cell r="AL54">
            <v>0</v>
          </cell>
          <cell r="BH54">
            <v>0</v>
          </cell>
          <cell r="CU54">
            <v>0</v>
          </cell>
          <cell r="DG54">
            <v>0</v>
          </cell>
        </row>
        <row r="55">
          <cell r="Q55">
            <v>0</v>
          </cell>
          <cell r="AC55">
            <v>0</v>
          </cell>
          <cell r="AL55">
            <v>0</v>
          </cell>
          <cell r="BH55">
            <v>0</v>
          </cell>
          <cell r="CU55">
            <v>0</v>
          </cell>
          <cell r="DG55">
            <v>0</v>
          </cell>
        </row>
        <row r="56">
          <cell r="Q56">
            <v>0</v>
          </cell>
          <cell r="AC56">
            <v>0</v>
          </cell>
          <cell r="AL56">
            <v>0</v>
          </cell>
          <cell r="BH56">
            <v>0</v>
          </cell>
          <cell r="CU56">
            <v>0</v>
          </cell>
          <cell r="DG56">
            <v>0</v>
          </cell>
        </row>
        <row r="57">
          <cell r="Q57">
            <v>0</v>
          </cell>
          <cell r="AC57">
            <v>0</v>
          </cell>
          <cell r="AL57">
            <v>0</v>
          </cell>
          <cell r="BH57">
            <v>0</v>
          </cell>
          <cell r="CU57">
            <v>0</v>
          </cell>
          <cell r="DG57">
            <v>0</v>
          </cell>
        </row>
        <row r="58">
          <cell r="Q58">
            <v>0</v>
          </cell>
          <cell r="AC58">
            <v>0</v>
          </cell>
          <cell r="AL58">
            <v>0</v>
          </cell>
          <cell r="BH58">
            <v>0</v>
          </cell>
          <cell r="CU58">
            <v>0</v>
          </cell>
          <cell r="DG58">
            <v>0</v>
          </cell>
        </row>
        <row r="59">
          <cell r="Q59">
            <v>0</v>
          </cell>
          <cell r="AC59">
            <v>0</v>
          </cell>
          <cell r="AL59">
            <v>0</v>
          </cell>
          <cell r="BH59">
            <v>0</v>
          </cell>
          <cell r="CU59">
            <v>0</v>
          </cell>
          <cell r="DG59">
            <v>0</v>
          </cell>
        </row>
        <row r="60">
          <cell r="Q60">
            <v>0</v>
          </cell>
          <cell r="AC60">
            <v>0</v>
          </cell>
          <cell r="AL60">
            <v>0</v>
          </cell>
          <cell r="BH60">
            <v>0</v>
          </cell>
          <cell r="CU60">
            <v>0</v>
          </cell>
          <cell r="DG60">
            <v>0</v>
          </cell>
        </row>
        <row r="61">
          <cell r="Q61">
            <v>0</v>
          </cell>
          <cell r="AC61">
            <v>0</v>
          </cell>
          <cell r="AL61">
            <v>0</v>
          </cell>
          <cell r="BH61">
            <v>0</v>
          </cell>
          <cell r="CU61">
            <v>0</v>
          </cell>
          <cell r="DG61">
            <v>0</v>
          </cell>
        </row>
        <row r="62">
          <cell r="Q62">
            <v>0</v>
          </cell>
          <cell r="AC62">
            <v>0</v>
          </cell>
          <cell r="AL62">
            <v>0</v>
          </cell>
          <cell r="BH62">
            <v>0</v>
          </cell>
          <cell r="CU62">
            <v>0</v>
          </cell>
          <cell r="DG62">
            <v>0</v>
          </cell>
        </row>
        <row r="63">
          <cell r="Q63">
            <v>0</v>
          </cell>
          <cell r="AC63">
            <v>0</v>
          </cell>
          <cell r="AL63">
            <v>0</v>
          </cell>
          <cell r="BH63">
            <v>0</v>
          </cell>
          <cell r="CU63">
            <v>0</v>
          </cell>
          <cell r="DG63">
            <v>0</v>
          </cell>
        </row>
        <row r="64">
          <cell r="Q64">
            <v>0</v>
          </cell>
          <cell r="AC64">
            <v>0</v>
          </cell>
          <cell r="AL64">
            <v>0</v>
          </cell>
          <cell r="BH64">
            <v>0</v>
          </cell>
          <cell r="CU64">
            <v>0</v>
          </cell>
          <cell r="DG64">
            <v>0</v>
          </cell>
        </row>
        <row r="65">
          <cell r="Q65">
            <v>0</v>
          </cell>
          <cell r="AC65">
            <v>0</v>
          </cell>
          <cell r="AL65">
            <v>0</v>
          </cell>
          <cell r="BH65">
            <v>0</v>
          </cell>
          <cell r="CU65">
            <v>0</v>
          </cell>
          <cell r="DG65">
            <v>0</v>
          </cell>
        </row>
        <row r="66">
          <cell r="Q66">
            <v>0</v>
          </cell>
          <cell r="AC66">
            <v>0</v>
          </cell>
          <cell r="AL66">
            <v>0</v>
          </cell>
          <cell r="BH66">
            <v>0</v>
          </cell>
          <cell r="CU66">
            <v>0</v>
          </cell>
          <cell r="DG66">
            <v>0</v>
          </cell>
        </row>
        <row r="67">
          <cell r="Q67">
            <v>0</v>
          </cell>
          <cell r="AC67">
            <v>0</v>
          </cell>
          <cell r="AL67">
            <v>0</v>
          </cell>
          <cell r="BH67">
            <v>0</v>
          </cell>
          <cell r="CU67">
            <v>0</v>
          </cell>
          <cell r="DG67">
            <v>0</v>
          </cell>
        </row>
        <row r="68">
          <cell r="Q68">
            <v>0</v>
          </cell>
          <cell r="AC68">
            <v>0</v>
          </cell>
          <cell r="AL68">
            <v>0</v>
          </cell>
          <cell r="BH68">
            <v>0</v>
          </cell>
          <cell r="CU68">
            <v>0</v>
          </cell>
          <cell r="DG68">
            <v>0</v>
          </cell>
        </row>
        <row r="69">
          <cell r="Q69">
            <v>0</v>
          </cell>
          <cell r="AC69">
            <v>0</v>
          </cell>
          <cell r="AL69">
            <v>0</v>
          </cell>
          <cell r="BH69">
            <v>0</v>
          </cell>
          <cell r="CU69">
            <v>0</v>
          </cell>
          <cell r="DG69">
            <v>0</v>
          </cell>
        </row>
        <row r="70">
          <cell r="Q70">
            <v>0</v>
          </cell>
          <cell r="AC70">
            <v>0</v>
          </cell>
          <cell r="AL70">
            <v>0</v>
          </cell>
          <cell r="BH70">
            <v>0</v>
          </cell>
          <cell r="CU70">
            <v>0</v>
          </cell>
          <cell r="DG70">
            <v>0</v>
          </cell>
        </row>
        <row r="71">
          <cell r="Q71">
            <v>0</v>
          </cell>
          <cell r="AC71">
            <v>0</v>
          </cell>
          <cell r="AL71">
            <v>0</v>
          </cell>
          <cell r="BH71">
            <v>0</v>
          </cell>
          <cell r="CU71">
            <v>0</v>
          </cell>
          <cell r="DG71">
            <v>0</v>
          </cell>
        </row>
        <row r="72">
          <cell r="Q72">
            <v>1145248.6200000001</v>
          </cell>
          <cell r="AC72">
            <v>1152000</v>
          </cell>
          <cell r="AL72">
            <v>1000000</v>
          </cell>
          <cell r="BH72">
            <v>1024999.9999999999</v>
          </cell>
          <cell r="CU72">
            <v>2117000</v>
          </cell>
          <cell r="DG72">
            <v>2083412.5912499998</v>
          </cell>
        </row>
        <row r="73">
          <cell r="Q73">
            <v>3857788.01</v>
          </cell>
          <cell r="AC73">
            <v>3666000</v>
          </cell>
          <cell r="AL73">
            <v>500000</v>
          </cell>
          <cell r="BH73">
            <v>2000000</v>
          </cell>
          <cell r="CU73">
            <v>0</v>
          </cell>
          <cell r="DG73">
            <v>0</v>
          </cell>
        </row>
        <row r="74">
          <cell r="Q74">
            <v>0</v>
          </cell>
          <cell r="AC74">
            <v>0</v>
          </cell>
          <cell r="AL74">
            <v>0</v>
          </cell>
          <cell r="BH74">
            <v>0</v>
          </cell>
          <cell r="CU74">
            <v>0</v>
          </cell>
          <cell r="DG74">
            <v>0</v>
          </cell>
        </row>
        <row r="75">
          <cell r="Q75">
            <v>0</v>
          </cell>
          <cell r="AC75">
            <v>0</v>
          </cell>
          <cell r="AL75">
            <v>0</v>
          </cell>
          <cell r="BH75">
            <v>0</v>
          </cell>
          <cell r="CU75">
            <v>0</v>
          </cell>
          <cell r="DG75">
            <v>0</v>
          </cell>
        </row>
        <row r="76">
          <cell r="Q76">
            <v>0</v>
          </cell>
          <cell r="AC76">
            <v>0</v>
          </cell>
          <cell r="AL76">
            <v>0</v>
          </cell>
          <cell r="BH76">
            <v>0</v>
          </cell>
          <cell r="CU76">
            <v>0</v>
          </cell>
          <cell r="DG76">
            <v>0</v>
          </cell>
        </row>
        <row r="77">
          <cell r="Q77">
            <v>0</v>
          </cell>
          <cell r="AC77">
            <v>0</v>
          </cell>
          <cell r="AL77">
            <v>0</v>
          </cell>
          <cell r="BH77">
            <v>0</v>
          </cell>
          <cell r="CU77">
            <v>0</v>
          </cell>
          <cell r="DG77">
            <v>0</v>
          </cell>
        </row>
        <row r="78">
          <cell r="Q78">
            <v>0</v>
          </cell>
          <cell r="AC78">
            <v>0</v>
          </cell>
          <cell r="AL78">
            <v>0</v>
          </cell>
          <cell r="BH78">
            <v>0</v>
          </cell>
          <cell r="CU78">
            <v>0</v>
          </cell>
          <cell r="DG78">
            <v>0</v>
          </cell>
        </row>
        <row r="79">
          <cell r="Q79">
            <v>0</v>
          </cell>
          <cell r="AC79">
            <v>0</v>
          </cell>
          <cell r="AL79">
            <v>0</v>
          </cell>
          <cell r="BH79">
            <v>0</v>
          </cell>
          <cell r="CU79">
            <v>0</v>
          </cell>
          <cell r="DG79">
            <v>0</v>
          </cell>
        </row>
        <row r="80">
          <cell r="Q80">
            <v>0</v>
          </cell>
          <cell r="AC80">
            <v>0</v>
          </cell>
          <cell r="AL80">
            <v>0</v>
          </cell>
          <cell r="BH80">
            <v>0</v>
          </cell>
          <cell r="CU80">
            <v>0</v>
          </cell>
          <cell r="DG80">
            <v>0</v>
          </cell>
        </row>
        <row r="81">
          <cell r="Q81">
            <v>0</v>
          </cell>
          <cell r="AC81">
            <v>0</v>
          </cell>
          <cell r="AL81">
            <v>0</v>
          </cell>
          <cell r="BH81">
            <v>0</v>
          </cell>
          <cell r="CU81">
            <v>0</v>
          </cell>
          <cell r="DG81">
            <v>0</v>
          </cell>
        </row>
        <row r="82">
          <cell r="Q82">
            <v>0</v>
          </cell>
          <cell r="AC82">
            <v>0</v>
          </cell>
          <cell r="AL82">
            <v>0</v>
          </cell>
          <cell r="BH82">
            <v>0</v>
          </cell>
          <cell r="CU82">
            <v>0</v>
          </cell>
          <cell r="DG82">
            <v>0</v>
          </cell>
        </row>
        <row r="83">
          <cell r="Q83">
            <v>2913234.11</v>
          </cell>
          <cell r="AC83">
            <v>2822000</v>
          </cell>
          <cell r="AL83">
            <v>2550000</v>
          </cell>
          <cell r="BH83">
            <v>3183750</v>
          </cell>
          <cell r="CU83">
            <v>0</v>
          </cell>
          <cell r="DG83">
            <v>0</v>
          </cell>
        </row>
        <row r="84">
          <cell r="Q84">
            <v>0</v>
          </cell>
          <cell r="AC84">
            <v>0</v>
          </cell>
          <cell r="AL84">
            <v>0</v>
          </cell>
          <cell r="BH84">
            <v>0</v>
          </cell>
          <cell r="CU84">
            <v>2631000</v>
          </cell>
          <cell r="DG84">
            <v>2201763.1659999997</v>
          </cell>
        </row>
        <row r="85">
          <cell r="Q85">
            <v>0</v>
          </cell>
          <cell r="AC85">
            <v>0</v>
          </cell>
          <cell r="AL85">
            <v>0</v>
          </cell>
          <cell r="BH85">
            <v>0</v>
          </cell>
          <cell r="CU85">
            <v>0</v>
          </cell>
          <cell r="DG85">
            <v>0</v>
          </cell>
        </row>
        <row r="86">
          <cell r="Q86">
            <v>73098.759999999995</v>
          </cell>
          <cell r="AC86">
            <v>0</v>
          </cell>
          <cell r="AL86">
            <v>0</v>
          </cell>
          <cell r="BH86">
            <v>0</v>
          </cell>
          <cell r="CU86">
            <v>0</v>
          </cell>
          <cell r="DG86">
            <v>0</v>
          </cell>
        </row>
        <row r="87">
          <cell r="Q87">
            <v>0</v>
          </cell>
          <cell r="AC87">
            <v>36000000</v>
          </cell>
          <cell r="AL87">
            <v>31200000</v>
          </cell>
          <cell r="BH87">
            <v>18894830.127500001</v>
          </cell>
          <cell r="CU87">
            <v>9909000</v>
          </cell>
          <cell r="DG87">
            <v>12378549.16</v>
          </cell>
        </row>
        <row r="88">
          <cell r="Q88">
            <v>374106.16</v>
          </cell>
          <cell r="AC88">
            <v>0</v>
          </cell>
          <cell r="AL88">
            <v>0</v>
          </cell>
          <cell r="BH88">
            <v>0</v>
          </cell>
          <cell r="CU88">
            <v>0</v>
          </cell>
          <cell r="DG88">
            <v>0</v>
          </cell>
        </row>
        <row r="89">
          <cell r="Q89">
            <v>211513</v>
          </cell>
          <cell r="AC89">
            <v>0</v>
          </cell>
          <cell r="AL89">
            <v>0</v>
          </cell>
          <cell r="BH89">
            <v>0</v>
          </cell>
          <cell r="CU89">
            <v>0</v>
          </cell>
          <cell r="DG89">
            <v>0</v>
          </cell>
        </row>
        <row r="90">
          <cell r="Q90">
            <v>0</v>
          </cell>
          <cell r="AC90">
            <v>0</v>
          </cell>
          <cell r="AL90">
            <v>0</v>
          </cell>
          <cell r="BH90">
            <v>0</v>
          </cell>
          <cell r="CU90">
            <v>0</v>
          </cell>
          <cell r="DG90">
            <v>0</v>
          </cell>
        </row>
        <row r="91">
          <cell r="Q91">
            <v>2436697.9700000002</v>
          </cell>
          <cell r="AC91">
            <v>0</v>
          </cell>
          <cell r="AL91">
            <v>0</v>
          </cell>
          <cell r="BH91">
            <v>0</v>
          </cell>
          <cell r="CU91">
            <v>0</v>
          </cell>
          <cell r="DG91">
            <v>0</v>
          </cell>
        </row>
        <row r="92">
          <cell r="Q92">
            <v>67298.350000000006</v>
          </cell>
          <cell r="AC92">
            <v>0</v>
          </cell>
          <cell r="AL92">
            <v>0</v>
          </cell>
          <cell r="BH92">
            <v>1358000</v>
          </cell>
          <cell r="CU92">
            <v>0</v>
          </cell>
          <cell r="DG92">
            <v>0</v>
          </cell>
        </row>
        <row r="93">
          <cell r="Q93">
            <v>2583373.4700000002</v>
          </cell>
          <cell r="AC93">
            <v>0</v>
          </cell>
          <cell r="AL93" t="e">
            <v>#REF!</v>
          </cell>
          <cell r="BH93">
            <v>49861302.25</v>
          </cell>
          <cell r="CU93">
            <v>20000000</v>
          </cell>
          <cell r="DG93">
            <v>0</v>
          </cell>
        </row>
        <row r="94">
          <cell r="Q94">
            <v>6937015.54</v>
          </cell>
          <cell r="AC94">
            <v>6942000</v>
          </cell>
          <cell r="AL94">
            <v>6000000</v>
          </cell>
          <cell r="BH94">
            <v>6000000</v>
          </cell>
          <cell r="CU94">
            <v>6958000</v>
          </cell>
          <cell r="DG94">
            <v>6698821.5899999999</v>
          </cell>
        </row>
        <row r="95">
          <cell r="Q95">
            <v>0</v>
          </cell>
          <cell r="AC95">
            <v>0</v>
          </cell>
          <cell r="AL95">
            <v>0</v>
          </cell>
          <cell r="BH95">
            <v>0</v>
          </cell>
          <cell r="CU95">
            <v>0</v>
          </cell>
          <cell r="DG95">
            <v>0</v>
          </cell>
        </row>
        <row r="96">
          <cell r="Q96">
            <v>3158562.51</v>
          </cell>
          <cell r="AC96">
            <v>2777000</v>
          </cell>
          <cell r="AL96">
            <v>0</v>
          </cell>
          <cell r="BH96">
            <v>2000000</v>
          </cell>
          <cell r="CU96">
            <v>2000000</v>
          </cell>
          <cell r="DG96">
            <v>3814146.51</v>
          </cell>
        </row>
        <row r="97">
          <cell r="Q97">
            <v>0</v>
          </cell>
          <cell r="AC97">
            <v>0</v>
          </cell>
          <cell r="AL97">
            <v>0</v>
          </cell>
          <cell r="BH97">
            <v>0</v>
          </cell>
          <cell r="CU97">
            <v>0</v>
          </cell>
          <cell r="DG97">
            <v>0</v>
          </cell>
        </row>
        <row r="98">
          <cell r="Q98">
            <v>0</v>
          </cell>
          <cell r="AC98">
            <v>0</v>
          </cell>
          <cell r="AL98">
            <v>0</v>
          </cell>
          <cell r="BH98">
            <v>0</v>
          </cell>
          <cell r="CU98">
            <v>0</v>
          </cell>
          <cell r="DG98">
            <v>0</v>
          </cell>
        </row>
        <row r="99">
          <cell r="Q99">
            <v>0</v>
          </cell>
          <cell r="AC99">
            <v>0</v>
          </cell>
          <cell r="AL99">
            <v>0</v>
          </cell>
          <cell r="BH99">
            <v>0</v>
          </cell>
          <cell r="CU99">
            <v>0</v>
          </cell>
          <cell r="DG99">
            <v>0</v>
          </cell>
        </row>
        <row r="100">
          <cell r="Q100">
            <v>0</v>
          </cell>
          <cell r="AC100">
            <v>0</v>
          </cell>
          <cell r="AL100">
            <v>0</v>
          </cell>
          <cell r="BH100">
            <v>0</v>
          </cell>
          <cell r="CU100">
            <v>0</v>
          </cell>
          <cell r="DG100">
            <v>0</v>
          </cell>
        </row>
        <row r="101">
          <cell r="Q101">
            <v>0</v>
          </cell>
          <cell r="AC101">
            <v>0</v>
          </cell>
          <cell r="AL101">
            <v>0</v>
          </cell>
          <cell r="BH101">
            <v>0</v>
          </cell>
          <cell r="CU101">
            <v>0</v>
          </cell>
          <cell r="DG101">
            <v>0</v>
          </cell>
        </row>
        <row r="102">
          <cell r="Q102">
            <v>4727486.88</v>
          </cell>
          <cell r="AC102">
            <v>0</v>
          </cell>
          <cell r="AL102">
            <v>0</v>
          </cell>
          <cell r="BH102">
            <v>0</v>
          </cell>
          <cell r="CU102">
            <v>0</v>
          </cell>
          <cell r="DG102">
            <v>0</v>
          </cell>
        </row>
        <row r="103">
          <cell r="Q103">
            <v>0</v>
          </cell>
          <cell r="AC103">
            <v>0</v>
          </cell>
          <cell r="AL103">
            <v>0</v>
          </cell>
          <cell r="BH103">
            <v>0</v>
          </cell>
          <cell r="CU103">
            <v>0</v>
          </cell>
          <cell r="DG103">
            <v>0</v>
          </cell>
        </row>
        <row r="104">
          <cell r="Q104">
            <v>0</v>
          </cell>
          <cell r="AC104">
            <v>0</v>
          </cell>
          <cell r="AL104">
            <v>0</v>
          </cell>
          <cell r="BH104">
            <v>0</v>
          </cell>
          <cell r="CU104">
            <v>0</v>
          </cell>
          <cell r="DG104">
            <v>0</v>
          </cell>
        </row>
        <row r="105">
          <cell r="Q105">
            <v>96013501.519999996</v>
          </cell>
          <cell r="AC105">
            <v>0</v>
          </cell>
          <cell r="AL105">
            <v>0</v>
          </cell>
          <cell r="BH105">
            <v>0</v>
          </cell>
          <cell r="CU105">
            <v>0</v>
          </cell>
          <cell r="DG105">
            <v>0</v>
          </cell>
        </row>
        <row r="106">
          <cell r="Q106">
            <v>23018629.02</v>
          </cell>
          <cell r="AC106">
            <v>0</v>
          </cell>
          <cell r="AL106">
            <v>0</v>
          </cell>
          <cell r="BH106">
            <v>0</v>
          </cell>
          <cell r="CU106">
            <v>0</v>
          </cell>
          <cell r="DG106">
            <v>0</v>
          </cell>
        </row>
        <row r="107">
          <cell r="Q107">
            <v>14579175.58</v>
          </cell>
          <cell r="AC107">
            <v>0</v>
          </cell>
          <cell r="AL107">
            <v>0</v>
          </cell>
          <cell r="BH107">
            <v>0</v>
          </cell>
          <cell r="CU107">
            <v>0</v>
          </cell>
          <cell r="DG107">
            <v>0</v>
          </cell>
        </row>
        <row r="108">
          <cell r="Q108">
            <v>0</v>
          </cell>
          <cell r="AC108">
            <v>0</v>
          </cell>
          <cell r="AL108">
            <v>0</v>
          </cell>
          <cell r="BH108">
            <v>0</v>
          </cell>
          <cell r="CU108">
            <v>0</v>
          </cell>
          <cell r="DG108">
            <v>0</v>
          </cell>
        </row>
        <row r="109">
          <cell r="Q109">
            <v>0</v>
          </cell>
          <cell r="AC109">
            <v>0</v>
          </cell>
          <cell r="AL109">
            <v>0</v>
          </cell>
          <cell r="BH109">
            <v>0</v>
          </cell>
          <cell r="CU109">
            <v>0</v>
          </cell>
          <cell r="DG109">
            <v>0</v>
          </cell>
        </row>
        <row r="110">
          <cell r="Q110">
            <v>0</v>
          </cell>
          <cell r="AC110">
            <v>0</v>
          </cell>
          <cell r="AL110">
            <v>0</v>
          </cell>
          <cell r="BH110">
            <v>0</v>
          </cell>
          <cell r="CU110">
            <v>0</v>
          </cell>
          <cell r="DG110">
            <v>0</v>
          </cell>
        </row>
        <row r="111">
          <cell r="Q111">
            <v>1454839.51</v>
          </cell>
          <cell r="AC111">
            <v>1900000</v>
          </cell>
          <cell r="AL111">
            <v>968797.9341975</v>
          </cell>
          <cell r="BH111">
            <v>1527777.7777777775</v>
          </cell>
          <cell r="CU111">
            <v>11552000</v>
          </cell>
          <cell r="DG111">
            <v>6226999.8500000015</v>
          </cell>
        </row>
        <row r="112">
          <cell r="Q112">
            <v>0</v>
          </cell>
          <cell r="AC112">
            <v>0</v>
          </cell>
          <cell r="AL112">
            <v>0</v>
          </cell>
          <cell r="BH112">
            <v>0</v>
          </cell>
          <cell r="CU112">
            <v>0</v>
          </cell>
          <cell r="DG112">
            <v>0</v>
          </cell>
        </row>
        <row r="113">
          <cell r="Q113">
            <v>0</v>
          </cell>
          <cell r="AC113">
            <v>0</v>
          </cell>
          <cell r="AL113">
            <v>0</v>
          </cell>
          <cell r="BH113">
            <v>0</v>
          </cell>
          <cell r="CU113">
            <v>0</v>
          </cell>
          <cell r="DG113">
            <v>0</v>
          </cell>
        </row>
        <row r="114">
          <cell r="Q114">
            <v>0</v>
          </cell>
          <cell r="AC114">
            <v>0</v>
          </cell>
          <cell r="AL114">
            <v>0</v>
          </cell>
          <cell r="BH114">
            <v>0</v>
          </cell>
          <cell r="CU114">
            <v>0</v>
          </cell>
          <cell r="DG114">
            <v>0</v>
          </cell>
        </row>
        <row r="115">
          <cell r="Q115">
            <v>0</v>
          </cell>
          <cell r="AC115">
            <v>0</v>
          </cell>
          <cell r="AL115">
            <v>0</v>
          </cell>
          <cell r="BH115">
            <v>0</v>
          </cell>
          <cell r="CU115">
            <v>0</v>
          </cell>
          <cell r="DG115">
            <v>0</v>
          </cell>
        </row>
        <row r="116">
          <cell r="Q116">
            <v>3021264.48</v>
          </cell>
          <cell r="AC116">
            <v>0</v>
          </cell>
          <cell r="AL116">
            <v>0</v>
          </cell>
          <cell r="BH116">
            <v>0</v>
          </cell>
          <cell r="CU116">
            <v>0</v>
          </cell>
          <cell r="DG116">
            <v>0</v>
          </cell>
        </row>
        <row r="117">
          <cell r="Q117">
            <v>775528.1</v>
          </cell>
          <cell r="AC117">
            <v>0</v>
          </cell>
          <cell r="AL117">
            <v>0</v>
          </cell>
          <cell r="BH117">
            <v>0</v>
          </cell>
          <cell r="CU117">
            <v>0</v>
          </cell>
          <cell r="DG117">
            <v>0</v>
          </cell>
        </row>
        <row r="118">
          <cell r="Q118">
            <v>881298</v>
          </cell>
          <cell r="AC118">
            <v>0</v>
          </cell>
          <cell r="AL118">
            <v>0</v>
          </cell>
          <cell r="BH118">
            <v>0</v>
          </cell>
          <cell r="CU118">
            <v>0</v>
          </cell>
          <cell r="DG118">
            <v>0</v>
          </cell>
        </row>
        <row r="119">
          <cell r="Q119">
            <v>8698964.6400000006</v>
          </cell>
          <cell r="AC119">
            <v>0</v>
          </cell>
          <cell r="AL119">
            <v>44789850</v>
          </cell>
          <cell r="BH119">
            <v>0</v>
          </cell>
          <cell r="CU119" t="e">
            <v>#REF!</v>
          </cell>
          <cell r="DG119">
            <v>0</v>
          </cell>
        </row>
        <row r="120">
          <cell r="Q120">
            <v>0</v>
          </cell>
          <cell r="AC120">
            <v>0</v>
          </cell>
          <cell r="AL120">
            <v>0</v>
          </cell>
          <cell r="BH120">
            <v>0</v>
          </cell>
          <cell r="CU120">
            <v>0</v>
          </cell>
          <cell r="DG120">
            <v>0</v>
          </cell>
        </row>
        <row r="121">
          <cell r="Q121">
            <v>0</v>
          </cell>
          <cell r="AC121">
            <v>0</v>
          </cell>
          <cell r="AL121">
            <v>0</v>
          </cell>
          <cell r="BH121">
            <v>0</v>
          </cell>
          <cell r="CU121">
            <v>0</v>
          </cell>
          <cell r="DG121">
            <v>0</v>
          </cell>
        </row>
        <row r="122">
          <cell r="Q122">
            <v>0</v>
          </cell>
          <cell r="AC122">
            <v>0</v>
          </cell>
          <cell r="AL122">
            <v>0</v>
          </cell>
          <cell r="BH122">
            <v>0</v>
          </cell>
          <cell r="CU122">
            <v>0</v>
          </cell>
          <cell r="DG122">
            <v>0</v>
          </cell>
        </row>
        <row r="123">
          <cell r="Q123">
            <v>0</v>
          </cell>
          <cell r="AC123">
            <v>0</v>
          </cell>
          <cell r="AL123">
            <v>0</v>
          </cell>
          <cell r="BH123">
            <v>0</v>
          </cell>
          <cell r="CU123">
            <v>0</v>
          </cell>
          <cell r="DG123">
            <v>7983277.3200000003</v>
          </cell>
        </row>
        <row r="124">
          <cell r="Q124">
            <v>9647317.8000000007</v>
          </cell>
          <cell r="AC124">
            <v>0</v>
          </cell>
          <cell r="AL124">
            <v>0</v>
          </cell>
          <cell r="BH124">
            <v>0</v>
          </cell>
          <cell r="CU124">
            <v>0</v>
          </cell>
          <cell r="DG124">
            <v>0</v>
          </cell>
        </row>
        <row r="125">
          <cell r="Q125">
            <v>24255609.170000002</v>
          </cell>
          <cell r="AC125">
            <v>0</v>
          </cell>
          <cell r="AL125">
            <v>0</v>
          </cell>
          <cell r="BH125">
            <v>0</v>
          </cell>
          <cell r="CU125">
            <v>0</v>
          </cell>
          <cell r="DG125">
            <v>0</v>
          </cell>
        </row>
        <row r="126">
          <cell r="Q126">
            <v>0</v>
          </cell>
          <cell r="AC126">
            <v>0</v>
          </cell>
          <cell r="AL126">
            <v>0</v>
          </cell>
          <cell r="BH126">
            <v>0</v>
          </cell>
          <cell r="CU126">
            <v>0</v>
          </cell>
          <cell r="DG126">
            <v>0</v>
          </cell>
        </row>
        <row r="127">
          <cell r="Q127">
            <v>0</v>
          </cell>
          <cell r="AC127">
            <v>0</v>
          </cell>
          <cell r="AL127">
            <v>0</v>
          </cell>
          <cell r="BH127">
            <v>0</v>
          </cell>
          <cell r="CU127">
            <v>0</v>
          </cell>
          <cell r="DG127">
            <v>0</v>
          </cell>
        </row>
        <row r="128">
          <cell r="Q128">
            <v>1145923.49</v>
          </cell>
          <cell r="AC128">
            <v>1152000</v>
          </cell>
          <cell r="AL128">
            <v>2000000</v>
          </cell>
          <cell r="BH128">
            <v>3492540.65</v>
          </cell>
          <cell r="CU128" t="e">
            <v>#REF!</v>
          </cell>
          <cell r="DG128">
            <v>2067770.8259999999</v>
          </cell>
        </row>
        <row r="129">
          <cell r="Q129">
            <v>130590.03</v>
          </cell>
          <cell r="AC129">
            <v>138000</v>
          </cell>
          <cell r="AL129">
            <v>61672.430382886625</v>
          </cell>
          <cell r="BH129">
            <v>256616.6</v>
          </cell>
          <cell r="CU129" t="e">
            <v>#REF!</v>
          </cell>
          <cell r="DG129">
            <v>10600</v>
          </cell>
        </row>
        <row r="130">
          <cell r="Q130">
            <v>1480015.33</v>
          </cell>
          <cell r="AC130">
            <v>1173000</v>
          </cell>
          <cell r="AL130">
            <v>363340.19496600545</v>
          </cell>
          <cell r="BH130">
            <v>2447633.67</v>
          </cell>
          <cell r="CU130" t="e">
            <v>#REF!</v>
          </cell>
          <cell r="DG130">
            <v>242840.32000000001</v>
          </cell>
        </row>
        <row r="131">
          <cell r="Q131">
            <v>130109.19</v>
          </cell>
          <cell r="AC131">
            <v>113000</v>
          </cell>
          <cell r="AL131">
            <v>46169.374651107864</v>
          </cell>
          <cell r="BH131">
            <v>0</v>
          </cell>
          <cell r="CU131" t="e">
            <v>#REF!</v>
          </cell>
          <cell r="DG131">
            <v>0</v>
          </cell>
        </row>
        <row r="132">
          <cell r="Q132">
            <v>3388729.83</v>
          </cell>
          <cell r="AC132">
            <v>2481000</v>
          </cell>
          <cell r="AL132">
            <v>3272641.7429765398</v>
          </cell>
          <cell r="BH132">
            <v>3697086</v>
          </cell>
          <cell r="CU132" t="e">
            <v>#REF!</v>
          </cell>
          <cell r="DG132">
            <v>1491939.2179636082</v>
          </cell>
        </row>
        <row r="133">
          <cell r="Q133">
            <v>190322.49</v>
          </cell>
          <cell r="AC133">
            <v>210000</v>
          </cell>
          <cell r="AL133">
            <v>245409.49594728346</v>
          </cell>
          <cell r="BH133">
            <v>410334.80000000005</v>
          </cell>
          <cell r="CU133" t="e">
            <v>#REF!</v>
          </cell>
          <cell r="DG133">
            <v>263636.89508323657</v>
          </cell>
        </row>
        <row r="134">
          <cell r="Q134">
            <v>817700.13</v>
          </cell>
          <cell r="AC134">
            <v>625000</v>
          </cell>
          <cell r="AL134">
            <v>553112.2929317879</v>
          </cell>
          <cell r="BH134">
            <v>728676.24</v>
          </cell>
          <cell r="CU134" t="e">
            <v>#REF!</v>
          </cell>
          <cell r="DG134">
            <v>269123.88695315528</v>
          </cell>
        </row>
        <row r="135">
          <cell r="Q135">
            <v>1138722.55</v>
          </cell>
          <cell r="AC135">
            <v>559000</v>
          </cell>
          <cell r="AL135">
            <v>0</v>
          </cell>
          <cell r="BH135">
            <v>282099.99999999994</v>
          </cell>
          <cell r="CU135" t="e">
            <v>#REF!</v>
          </cell>
          <cell r="DG135">
            <v>0</v>
          </cell>
        </row>
        <row r="136">
          <cell r="Q136">
            <v>0</v>
          </cell>
          <cell r="AC136">
            <v>0</v>
          </cell>
          <cell r="AL136">
            <v>144026.46814438925</v>
          </cell>
          <cell r="BH136">
            <v>0</v>
          </cell>
          <cell r="CU136" t="e">
            <v>#REF!</v>
          </cell>
          <cell r="DG136">
            <v>0</v>
          </cell>
        </row>
        <row r="137">
          <cell r="Q137">
            <v>2435.39</v>
          </cell>
          <cell r="AC137">
            <v>0</v>
          </cell>
          <cell r="AL137">
            <v>0</v>
          </cell>
          <cell r="BH137">
            <v>200</v>
          </cell>
          <cell r="CU137" t="e">
            <v>#REF!</v>
          </cell>
          <cell r="DG137">
            <v>1500</v>
          </cell>
        </row>
        <row r="138">
          <cell r="Q138">
            <v>2005155.57</v>
          </cell>
          <cell r="AC138">
            <v>1184000</v>
          </cell>
          <cell r="AL138">
            <v>1637349.09129305</v>
          </cell>
          <cell r="BH138">
            <v>6790982.7000000002</v>
          </cell>
          <cell r="CU138" t="e">
            <v>#REF!</v>
          </cell>
          <cell r="DG138">
            <v>7601699.8466666667</v>
          </cell>
        </row>
        <row r="139">
          <cell r="Q139">
            <v>1285435.1100000001</v>
          </cell>
          <cell r="AC139">
            <v>528000</v>
          </cell>
          <cell r="AL139">
            <v>533821.07086107635</v>
          </cell>
          <cell r="BH139">
            <v>640060</v>
          </cell>
          <cell r="CU139" t="e">
            <v>#REF!</v>
          </cell>
          <cell r="DG139">
            <v>232800</v>
          </cell>
        </row>
        <row r="140">
          <cell r="Q140">
            <v>150930.57</v>
          </cell>
          <cell r="AC140">
            <v>163000</v>
          </cell>
          <cell r="AL140">
            <v>562429.11333949515</v>
          </cell>
          <cell r="BH140">
            <v>0</v>
          </cell>
          <cell r="CU140" t="e">
            <v>#REF!</v>
          </cell>
          <cell r="DG140">
            <v>0</v>
          </cell>
        </row>
        <row r="141">
          <cell r="Q141">
            <v>0</v>
          </cell>
          <cell r="AC141">
            <v>0</v>
          </cell>
          <cell r="AL141">
            <v>163101.72450637849</v>
          </cell>
          <cell r="BH141">
            <v>654887.00000000012</v>
          </cell>
          <cell r="CU141" t="e">
            <v>#REF!</v>
          </cell>
          <cell r="DG141">
            <v>0</v>
          </cell>
        </row>
        <row r="142">
          <cell r="Q142">
            <v>0</v>
          </cell>
          <cell r="AC142">
            <v>0</v>
          </cell>
          <cell r="AL142">
            <v>0</v>
          </cell>
          <cell r="BH142">
            <v>0</v>
          </cell>
          <cell r="CU142">
            <v>0</v>
          </cell>
          <cell r="DG142">
            <v>0</v>
          </cell>
        </row>
        <row r="143">
          <cell r="Q143">
            <v>579829.98</v>
          </cell>
          <cell r="AC143">
            <v>334000</v>
          </cell>
          <cell r="AL143">
            <v>375165.56905786134</v>
          </cell>
          <cell r="BH143">
            <v>2380932.36</v>
          </cell>
          <cell r="CU143" t="e">
            <v>#REF!</v>
          </cell>
          <cell r="DG143">
            <v>1847969.2135593221</v>
          </cell>
        </row>
        <row r="144">
          <cell r="Q144">
            <v>176697.07</v>
          </cell>
          <cell r="AC144">
            <v>142000</v>
          </cell>
          <cell r="AL144">
            <v>113274.34164634161</v>
          </cell>
          <cell r="BH144">
            <v>178751.99999999997</v>
          </cell>
          <cell r="CU144" t="e">
            <v>#REF!</v>
          </cell>
          <cell r="DG144">
            <v>204273</v>
          </cell>
        </row>
        <row r="145">
          <cell r="Q145">
            <v>618.49</v>
          </cell>
          <cell r="AC145">
            <v>0</v>
          </cell>
          <cell r="AL145">
            <v>14710.953460563846</v>
          </cell>
          <cell r="BH145">
            <v>0</v>
          </cell>
          <cell r="CU145" t="e">
            <v>#REF!</v>
          </cell>
          <cell r="DG145">
            <v>0</v>
          </cell>
        </row>
        <row r="146">
          <cell r="Q146">
            <v>-22334.57</v>
          </cell>
          <cell r="AC146">
            <v>0</v>
          </cell>
          <cell r="AL146">
            <v>2674.7188110116081</v>
          </cell>
          <cell r="BH146">
            <v>0</v>
          </cell>
          <cell r="CU146" t="e">
            <v>#REF!</v>
          </cell>
          <cell r="DG146">
            <v>0</v>
          </cell>
        </row>
        <row r="147">
          <cell r="Q147">
            <v>1488660.12</v>
          </cell>
          <cell r="AC147">
            <v>1025000</v>
          </cell>
          <cell r="AL147">
            <v>965182.61512279091</v>
          </cell>
          <cell r="BH147">
            <v>707853.40999999992</v>
          </cell>
          <cell r="CU147" t="e">
            <v>#REF!</v>
          </cell>
          <cell r="DG147">
            <v>1292191.56</v>
          </cell>
        </row>
        <row r="148">
          <cell r="Q148">
            <v>393089.66</v>
          </cell>
          <cell r="AC148">
            <v>394000</v>
          </cell>
          <cell r="AL148">
            <v>249251.69656054975</v>
          </cell>
          <cell r="BH148">
            <v>147928</v>
          </cell>
          <cell r="CU148" t="e">
            <v>#REF!</v>
          </cell>
          <cell r="DG148">
            <v>400429.45</v>
          </cell>
        </row>
        <row r="149">
          <cell r="Q149">
            <v>4801.54</v>
          </cell>
          <cell r="AC149">
            <v>0</v>
          </cell>
          <cell r="AL149">
            <v>2710.1053408812918</v>
          </cell>
          <cell r="BH149">
            <v>21800.000000000004</v>
          </cell>
          <cell r="CU149" t="e">
            <v>#REF!</v>
          </cell>
          <cell r="DG149">
            <v>47775</v>
          </cell>
        </row>
        <row r="150">
          <cell r="Q150">
            <v>2346070.83</v>
          </cell>
          <cell r="AC150">
            <v>2155000</v>
          </cell>
          <cell r="AL150">
            <v>2500000</v>
          </cell>
          <cell r="BH150">
            <v>3443444.2800000003</v>
          </cell>
          <cell r="CU150" t="e">
            <v>#REF!</v>
          </cell>
          <cell r="DG150">
            <v>3940512.8099999996</v>
          </cell>
        </row>
        <row r="151">
          <cell r="Q151">
            <v>9.82</v>
          </cell>
          <cell r="AC151">
            <v>0</v>
          </cell>
          <cell r="AL151">
            <v>0</v>
          </cell>
          <cell r="BH151">
            <v>0</v>
          </cell>
          <cell r="CU151" t="e">
            <v>#REF!</v>
          </cell>
          <cell r="DG151">
            <v>0</v>
          </cell>
        </row>
        <row r="152">
          <cell r="Q152">
            <v>28949.22</v>
          </cell>
          <cell r="AC152">
            <v>29000</v>
          </cell>
          <cell r="AL152">
            <v>0</v>
          </cell>
          <cell r="BH152">
            <v>0</v>
          </cell>
          <cell r="CU152" t="e">
            <v>#REF!</v>
          </cell>
          <cell r="DG152">
            <v>0</v>
          </cell>
        </row>
        <row r="153">
          <cell r="Q153">
            <v>3921.01</v>
          </cell>
          <cell r="AC153">
            <v>0</v>
          </cell>
          <cell r="AL153">
            <v>0</v>
          </cell>
          <cell r="BH153">
            <v>0</v>
          </cell>
          <cell r="CU153" t="e">
            <v>#REF!</v>
          </cell>
          <cell r="DG153">
            <v>0</v>
          </cell>
        </row>
        <row r="154">
          <cell r="Q154">
            <v>54350.59</v>
          </cell>
          <cell r="AC154">
            <v>20000000</v>
          </cell>
          <cell r="AL154">
            <v>3500</v>
          </cell>
          <cell r="BH154">
            <v>0</v>
          </cell>
          <cell r="CU154" t="e">
            <v>#REF!</v>
          </cell>
          <cell r="DG154">
            <v>0</v>
          </cell>
        </row>
        <row r="155">
          <cell r="Q155">
            <v>2740048.66</v>
          </cell>
          <cell r="AC155">
            <v>2668000</v>
          </cell>
          <cell r="AL155">
            <v>1590800</v>
          </cell>
          <cell r="BH155">
            <v>591000</v>
          </cell>
          <cell r="CU155" t="e">
            <v>#REF!</v>
          </cell>
          <cell r="DG155">
            <v>9165931.3300000001</v>
          </cell>
        </row>
        <row r="156">
          <cell r="Q156">
            <v>1037161.9</v>
          </cell>
          <cell r="AC156">
            <v>1092000</v>
          </cell>
          <cell r="AL156">
            <v>738650</v>
          </cell>
          <cell r="BH156">
            <v>243000</v>
          </cell>
          <cell r="CU156" t="e">
            <v>#REF!</v>
          </cell>
          <cell r="DG156">
            <v>200000</v>
          </cell>
        </row>
        <row r="157">
          <cell r="Q157">
            <v>263790690.41999999</v>
          </cell>
          <cell r="AC157">
            <v>278075593</v>
          </cell>
          <cell r="AL157">
            <v>313485547.44525546</v>
          </cell>
          <cell r="BH157">
            <v>320564622</v>
          </cell>
          <cell r="CU157" t="e">
            <v>#REF!</v>
          </cell>
          <cell r="DG157">
            <v>319105170</v>
          </cell>
        </row>
        <row r="158">
          <cell r="Q158">
            <v>347111.26</v>
          </cell>
          <cell r="AC158">
            <v>346000</v>
          </cell>
          <cell r="AL158">
            <v>408746.34750000003</v>
          </cell>
          <cell r="BH158">
            <v>654280.58840653859</v>
          </cell>
          <cell r="CU158" t="e">
            <v>#REF!</v>
          </cell>
          <cell r="DG158">
            <v>284867.57</v>
          </cell>
        </row>
        <row r="159">
          <cell r="Q159">
            <v>0</v>
          </cell>
          <cell r="AC159">
            <v>0</v>
          </cell>
          <cell r="AL159">
            <v>0</v>
          </cell>
          <cell r="BH159">
            <v>0</v>
          </cell>
          <cell r="CU159">
            <v>0</v>
          </cell>
          <cell r="DG159">
            <v>0</v>
          </cell>
        </row>
        <row r="160">
          <cell r="Q160">
            <v>260722.12</v>
          </cell>
          <cell r="AC160">
            <v>257000</v>
          </cell>
          <cell r="AL160">
            <v>596500</v>
          </cell>
          <cell r="BH160">
            <v>574137.04</v>
          </cell>
          <cell r="CU160" t="e">
            <v>#REF!</v>
          </cell>
          <cell r="DG160">
            <v>170000</v>
          </cell>
        </row>
        <row r="161">
          <cell r="Q161">
            <v>80733416.099999994</v>
          </cell>
          <cell r="AC161">
            <v>0</v>
          </cell>
          <cell r="AL161">
            <v>0</v>
          </cell>
          <cell r="BH161">
            <v>54037.870753086732</v>
          </cell>
          <cell r="CU161" t="e">
            <v>#REF!</v>
          </cell>
          <cell r="DG161">
            <v>0</v>
          </cell>
        </row>
        <row r="162">
          <cell r="Q162">
            <v>1122365.97</v>
          </cell>
          <cell r="AC162">
            <v>1023000</v>
          </cell>
          <cell r="AL162">
            <v>1251110.42</v>
          </cell>
          <cell r="BH162">
            <v>1431254.6879075954</v>
          </cell>
          <cell r="CU162" t="e">
            <v>#REF!</v>
          </cell>
          <cell r="DG162">
            <v>908000</v>
          </cell>
        </row>
        <row r="163">
          <cell r="Q163">
            <v>0</v>
          </cell>
          <cell r="AC163">
            <v>0</v>
          </cell>
          <cell r="AL163">
            <v>42400256.478876591</v>
          </cell>
          <cell r="BH163">
            <v>1437011.9999999998</v>
          </cell>
          <cell r="CU163" t="e">
            <v>#REF!</v>
          </cell>
          <cell r="DG163">
            <v>0</v>
          </cell>
        </row>
        <row r="164">
          <cell r="Q164">
            <v>0</v>
          </cell>
          <cell r="AC164">
            <v>0</v>
          </cell>
          <cell r="AL164">
            <v>0</v>
          </cell>
          <cell r="BH164">
            <v>7342409.9999999991</v>
          </cell>
          <cell r="CU164" t="e">
            <v>#REF!</v>
          </cell>
          <cell r="DG164">
            <v>0</v>
          </cell>
        </row>
        <row r="165">
          <cell r="Q165">
            <v>0</v>
          </cell>
          <cell r="AC165">
            <v>0</v>
          </cell>
          <cell r="AL165">
            <v>0</v>
          </cell>
          <cell r="BH165">
            <v>0</v>
          </cell>
          <cell r="CU165" t="e">
            <v>#REF!</v>
          </cell>
          <cell r="DG165">
            <v>0</v>
          </cell>
        </row>
        <row r="166">
          <cell r="Q166">
            <v>0</v>
          </cell>
          <cell r="AC166">
            <v>0</v>
          </cell>
          <cell r="AL166">
            <v>0</v>
          </cell>
          <cell r="BH166">
            <v>0</v>
          </cell>
          <cell r="CU166" t="e">
            <v>#REF!</v>
          </cell>
          <cell r="DG166">
            <v>0</v>
          </cell>
        </row>
        <row r="167">
          <cell r="Q167">
            <v>1561809.88</v>
          </cell>
          <cell r="AC167">
            <v>1396000</v>
          </cell>
          <cell r="AL167">
            <v>400000</v>
          </cell>
          <cell r="BH167">
            <v>1744185.6000000003</v>
          </cell>
          <cell r="CU167" t="e">
            <v>#REF!</v>
          </cell>
          <cell r="DG167">
            <v>0</v>
          </cell>
        </row>
        <row r="168">
          <cell r="Q168">
            <v>0</v>
          </cell>
          <cell r="AC168">
            <v>0</v>
          </cell>
          <cell r="AL168">
            <v>0</v>
          </cell>
          <cell r="BH168">
            <v>0</v>
          </cell>
          <cell r="CU168" t="e">
            <v>#REF!</v>
          </cell>
          <cell r="DG168">
            <v>100000</v>
          </cell>
        </row>
        <row r="169">
          <cell r="Q169">
            <v>0</v>
          </cell>
          <cell r="AC169">
            <v>0</v>
          </cell>
          <cell r="AL169">
            <v>0</v>
          </cell>
          <cell r="BH169">
            <v>0</v>
          </cell>
          <cell r="CU169">
            <v>5399999.9999999991</v>
          </cell>
          <cell r="DG169">
            <v>33000000</v>
          </cell>
        </row>
        <row r="170">
          <cell r="Q170">
            <v>0</v>
          </cell>
          <cell r="AC170">
            <v>0</v>
          </cell>
          <cell r="AL170">
            <v>0</v>
          </cell>
          <cell r="BH170">
            <v>0</v>
          </cell>
          <cell r="CU170">
            <v>32372600</v>
          </cell>
          <cell r="DG170">
            <v>34629770.711297072</v>
          </cell>
        </row>
        <row r="171">
          <cell r="Q171">
            <v>0</v>
          </cell>
          <cell r="AC171">
            <v>0</v>
          </cell>
          <cell r="AL171">
            <v>0</v>
          </cell>
          <cell r="BH171">
            <v>0</v>
          </cell>
          <cell r="CU171" t="e">
            <v>#REF!</v>
          </cell>
          <cell r="DG171">
            <v>0</v>
          </cell>
        </row>
        <row r="172">
          <cell r="Q172">
            <v>0</v>
          </cell>
          <cell r="AC172">
            <v>0</v>
          </cell>
          <cell r="AL172">
            <v>0</v>
          </cell>
          <cell r="BH172">
            <v>0</v>
          </cell>
          <cell r="CU172">
            <v>12000000</v>
          </cell>
          <cell r="DG172">
            <v>27000000</v>
          </cell>
        </row>
        <row r="173">
          <cell r="Q173">
            <v>0</v>
          </cell>
          <cell r="AC173">
            <v>0</v>
          </cell>
          <cell r="AL173">
            <v>0</v>
          </cell>
          <cell r="BH173">
            <v>0</v>
          </cell>
          <cell r="CU173" t="e">
            <v>#REF!</v>
          </cell>
          <cell r="DG173">
            <v>0</v>
          </cell>
        </row>
        <row r="174">
          <cell r="Q174">
            <v>0</v>
          </cell>
          <cell r="AC174">
            <v>0</v>
          </cell>
          <cell r="AL174">
            <v>0</v>
          </cell>
          <cell r="BH174">
            <v>0</v>
          </cell>
          <cell r="CU174">
            <v>93000000</v>
          </cell>
          <cell r="DG174">
            <v>33000000</v>
          </cell>
        </row>
        <row r="175">
          <cell r="Q175">
            <v>0</v>
          </cell>
          <cell r="AC175">
            <v>0</v>
          </cell>
          <cell r="AL175">
            <v>0</v>
          </cell>
          <cell r="BH175">
            <v>0</v>
          </cell>
          <cell r="CU175">
            <v>0</v>
          </cell>
          <cell r="DG175">
            <v>0</v>
          </cell>
        </row>
        <row r="176">
          <cell r="Q176">
            <v>0</v>
          </cell>
          <cell r="AC176">
            <v>0</v>
          </cell>
          <cell r="AL176">
            <v>0</v>
          </cell>
          <cell r="BH176">
            <v>0</v>
          </cell>
          <cell r="CU176">
            <v>0</v>
          </cell>
          <cell r="DG176">
            <v>0</v>
          </cell>
        </row>
        <row r="177">
          <cell r="Q177">
            <v>0</v>
          </cell>
          <cell r="AC177">
            <v>0</v>
          </cell>
          <cell r="AL177">
            <v>0</v>
          </cell>
          <cell r="BH177">
            <v>0</v>
          </cell>
          <cell r="CU177">
            <v>0</v>
          </cell>
          <cell r="DG177">
            <v>0</v>
          </cell>
        </row>
        <row r="178">
          <cell r="Q178">
            <v>0</v>
          </cell>
          <cell r="AC178">
            <v>0</v>
          </cell>
          <cell r="AL178">
            <v>0</v>
          </cell>
          <cell r="BH178">
            <v>0</v>
          </cell>
          <cell r="CU178">
            <v>0</v>
          </cell>
          <cell r="DG178">
            <v>0</v>
          </cell>
        </row>
        <row r="179">
          <cell r="Q179">
            <v>0</v>
          </cell>
          <cell r="AC179">
            <v>0</v>
          </cell>
          <cell r="AL179">
            <v>0</v>
          </cell>
          <cell r="BH179">
            <v>0</v>
          </cell>
          <cell r="CU179">
            <v>0</v>
          </cell>
          <cell r="DG179">
            <v>0</v>
          </cell>
        </row>
        <row r="180">
          <cell r="Q180">
            <v>8903.1</v>
          </cell>
          <cell r="AC180">
            <v>0</v>
          </cell>
          <cell r="AL180">
            <v>0</v>
          </cell>
          <cell r="BH180">
            <v>8462.0000000000018</v>
          </cell>
          <cell r="CU180" t="e">
            <v>#REF!</v>
          </cell>
          <cell r="DG180">
            <v>8000</v>
          </cell>
        </row>
        <row r="181">
          <cell r="Q181">
            <v>-1543.61</v>
          </cell>
          <cell r="AC181">
            <v>0</v>
          </cell>
          <cell r="AL181">
            <v>0</v>
          </cell>
          <cell r="BH181">
            <v>0</v>
          </cell>
          <cell r="CU181" t="e">
            <v>#REF!</v>
          </cell>
          <cell r="DG181">
            <v>0</v>
          </cell>
        </row>
        <row r="182">
          <cell r="Q182">
            <v>0</v>
          </cell>
          <cell r="AC182">
            <v>0</v>
          </cell>
          <cell r="AL182">
            <v>104639700</v>
          </cell>
          <cell r="BH182">
            <v>0</v>
          </cell>
          <cell r="CU182" t="e">
            <v>#REF!</v>
          </cell>
          <cell r="DG182">
            <v>0</v>
          </cell>
        </row>
        <row r="183">
          <cell r="Q183">
            <v>61083135.240000002</v>
          </cell>
          <cell r="AC183">
            <v>0</v>
          </cell>
          <cell r="AL183">
            <v>0</v>
          </cell>
          <cell r="BH183">
            <v>0</v>
          </cell>
          <cell r="CU183" t="e">
            <v>#REF!</v>
          </cell>
          <cell r="DG183">
            <v>0</v>
          </cell>
        </row>
        <row r="184">
          <cell r="Q184">
            <v>25712954.719999999</v>
          </cell>
          <cell r="AC184">
            <v>0</v>
          </cell>
          <cell r="AL184">
            <v>0</v>
          </cell>
          <cell r="BH184">
            <v>11028015</v>
          </cell>
          <cell r="CU184" t="e">
            <v>#REF!</v>
          </cell>
          <cell r="DG184">
            <v>11935805</v>
          </cell>
        </row>
        <row r="185">
          <cell r="Q185">
            <v>49288244.259999998</v>
          </cell>
          <cell r="AC185">
            <v>0</v>
          </cell>
          <cell r="AL185">
            <v>0</v>
          </cell>
          <cell r="BH185">
            <v>51289680</v>
          </cell>
          <cell r="CU185" t="e">
            <v>#REF!</v>
          </cell>
          <cell r="DG185">
            <v>59007644</v>
          </cell>
        </row>
        <row r="186">
          <cell r="Q186">
            <v>72851055.700000003</v>
          </cell>
          <cell r="AC186">
            <v>0</v>
          </cell>
          <cell r="AL186">
            <v>0</v>
          </cell>
          <cell r="BH186">
            <v>0</v>
          </cell>
          <cell r="CU186" t="e">
            <v>#REF!</v>
          </cell>
          <cell r="DG186">
            <v>0</v>
          </cell>
        </row>
        <row r="187">
          <cell r="Q187">
            <v>11828044.59</v>
          </cell>
          <cell r="AC187">
            <v>0</v>
          </cell>
          <cell r="AL187">
            <v>0</v>
          </cell>
          <cell r="BH187">
            <v>9408618</v>
          </cell>
          <cell r="CU187" t="e">
            <v>#REF!</v>
          </cell>
          <cell r="DG187">
            <v>15561578</v>
          </cell>
        </row>
        <row r="188">
          <cell r="Q188">
            <v>62521794.759999998</v>
          </cell>
          <cell r="AC188">
            <v>150000000</v>
          </cell>
          <cell r="AL188">
            <v>0</v>
          </cell>
          <cell r="BH188">
            <v>11849377</v>
          </cell>
          <cell r="CU188" t="e">
            <v>#REF!</v>
          </cell>
          <cell r="DG188">
            <v>17831129</v>
          </cell>
        </row>
        <row r="189">
          <cell r="Q189">
            <v>1105689.47</v>
          </cell>
          <cell r="AC189">
            <v>0</v>
          </cell>
          <cell r="AL189">
            <v>0</v>
          </cell>
          <cell r="BH189">
            <v>2337471</v>
          </cell>
          <cell r="CU189" t="e">
            <v>#REF!</v>
          </cell>
          <cell r="DG189">
            <v>2397006</v>
          </cell>
        </row>
        <row r="190">
          <cell r="Q190">
            <v>0</v>
          </cell>
          <cell r="AC190">
            <v>0</v>
          </cell>
          <cell r="AL190">
            <v>0</v>
          </cell>
          <cell r="BH190">
            <v>3676508.67</v>
          </cell>
          <cell r="CU190" t="e">
            <v>#REF!</v>
          </cell>
          <cell r="DG190">
            <v>3376354.9</v>
          </cell>
        </row>
        <row r="191">
          <cell r="Q191">
            <v>0</v>
          </cell>
          <cell r="AC191">
            <v>0</v>
          </cell>
          <cell r="AL191">
            <v>0</v>
          </cell>
          <cell r="BH191">
            <v>0</v>
          </cell>
          <cell r="CU191" t="e">
            <v>#REF!</v>
          </cell>
          <cell r="DG191">
            <v>0</v>
          </cell>
        </row>
        <row r="192">
          <cell r="Q192">
            <v>0</v>
          </cell>
          <cell r="AC192">
            <v>0</v>
          </cell>
          <cell r="AL192">
            <v>0</v>
          </cell>
          <cell r="BH192">
            <v>0</v>
          </cell>
          <cell r="CU192" t="e">
            <v>#REF!</v>
          </cell>
          <cell r="DG192">
            <v>0</v>
          </cell>
        </row>
        <row r="193">
          <cell r="Q193">
            <v>2900571</v>
          </cell>
          <cell r="AC193">
            <v>2891000</v>
          </cell>
          <cell r="AL193">
            <v>2433503.6970602921</v>
          </cell>
          <cell r="BH193">
            <v>2400000</v>
          </cell>
          <cell r="CU193">
            <v>2993792.1761359004</v>
          </cell>
          <cell r="DG193">
            <v>3091472.4186312086</v>
          </cell>
        </row>
        <row r="194">
          <cell r="Q194">
            <v>-15.52</v>
          </cell>
          <cell r="AC194">
            <v>0</v>
          </cell>
          <cell r="AL194">
            <v>0</v>
          </cell>
          <cell r="BH194">
            <v>0</v>
          </cell>
          <cell r="CU194" t="e">
            <v>#REF!</v>
          </cell>
          <cell r="DG194">
            <v>0</v>
          </cell>
        </row>
        <row r="195">
          <cell r="Q195">
            <v>4414495.05</v>
          </cell>
          <cell r="AC195">
            <v>0</v>
          </cell>
          <cell r="AL195">
            <v>5650489.1339999996</v>
          </cell>
          <cell r="BH195">
            <v>6853500.6699999999</v>
          </cell>
          <cell r="CU195" t="e">
            <v>#REF!</v>
          </cell>
          <cell r="DG195">
            <v>6558542.4000000004</v>
          </cell>
        </row>
        <row r="196">
          <cell r="Q196">
            <v>8513.4</v>
          </cell>
          <cell r="AC196">
            <v>9000</v>
          </cell>
          <cell r="AL196">
            <v>18000</v>
          </cell>
          <cell r="BH196">
            <v>0</v>
          </cell>
          <cell r="CU196" t="e">
            <v>#REF!</v>
          </cell>
          <cell r="DG196">
            <v>0</v>
          </cell>
        </row>
        <row r="197">
          <cell r="Q197">
            <v>0</v>
          </cell>
          <cell r="AC197">
            <v>0</v>
          </cell>
          <cell r="AL197">
            <v>0</v>
          </cell>
          <cell r="BH197">
            <v>0</v>
          </cell>
          <cell r="CU197" t="e">
            <v>#REF!</v>
          </cell>
          <cell r="DG197">
            <v>31500</v>
          </cell>
        </row>
        <row r="198">
          <cell r="Q198">
            <v>0</v>
          </cell>
          <cell r="AC198">
            <v>0</v>
          </cell>
          <cell r="AL198">
            <v>0</v>
          </cell>
          <cell r="BH198">
            <v>0</v>
          </cell>
          <cell r="CU198">
            <v>0</v>
          </cell>
          <cell r="DG198">
            <v>0</v>
          </cell>
        </row>
        <row r="199">
          <cell r="Q199">
            <v>773576.26</v>
          </cell>
          <cell r="AC199">
            <v>568000</v>
          </cell>
          <cell r="AL199">
            <v>439241.85200000001</v>
          </cell>
          <cell r="BH199">
            <v>307003.99660000001</v>
          </cell>
          <cell r="CU199" t="e">
            <v>#REF!</v>
          </cell>
          <cell r="DG199">
            <v>150730</v>
          </cell>
        </row>
        <row r="200">
          <cell r="Q200">
            <v>0</v>
          </cell>
          <cell r="AC200">
            <v>0</v>
          </cell>
          <cell r="AL200">
            <v>0</v>
          </cell>
          <cell r="BH200">
            <v>0</v>
          </cell>
          <cell r="CU200">
            <v>0</v>
          </cell>
          <cell r="DG200">
            <v>0</v>
          </cell>
        </row>
        <row r="201">
          <cell r="Q201">
            <v>134852</v>
          </cell>
          <cell r="AC201">
            <v>119000</v>
          </cell>
          <cell r="AL201">
            <v>60758.148000000001</v>
          </cell>
          <cell r="BH201">
            <v>67470</v>
          </cell>
          <cell r="CU201" t="e">
            <v>#REF!</v>
          </cell>
          <cell r="DG201">
            <v>67890</v>
          </cell>
        </row>
        <row r="202">
          <cell r="Q202">
            <v>243446.5</v>
          </cell>
          <cell r="AC202">
            <v>0</v>
          </cell>
          <cell r="AL202">
            <v>0</v>
          </cell>
          <cell r="BH202">
            <v>0</v>
          </cell>
          <cell r="CU202" t="e">
            <v>#REF!</v>
          </cell>
          <cell r="DG202">
            <v>1000</v>
          </cell>
        </row>
        <row r="203">
          <cell r="Q203">
            <v>10362.41</v>
          </cell>
          <cell r="AC203">
            <v>0</v>
          </cell>
          <cell r="AL203">
            <v>0</v>
          </cell>
          <cell r="BH203">
            <v>0</v>
          </cell>
          <cell r="CU203" t="e">
            <v>#REF!</v>
          </cell>
          <cell r="DG203">
            <v>0</v>
          </cell>
        </row>
        <row r="204">
          <cell r="Q204">
            <v>0</v>
          </cell>
          <cell r="AC204">
            <v>0</v>
          </cell>
          <cell r="AL204">
            <v>0</v>
          </cell>
          <cell r="BH204">
            <v>0</v>
          </cell>
          <cell r="CU204" t="e">
            <v>#REF!</v>
          </cell>
          <cell r="DG204">
            <v>760000</v>
          </cell>
        </row>
        <row r="205">
          <cell r="Q205">
            <v>3847798.43</v>
          </cell>
          <cell r="AC205">
            <v>1200000</v>
          </cell>
          <cell r="AL205">
            <v>4200000</v>
          </cell>
          <cell r="BH205">
            <v>9787157.9900000021</v>
          </cell>
          <cell r="CU205" t="e">
            <v>#REF!</v>
          </cell>
          <cell r="DG205">
            <v>3274900</v>
          </cell>
        </row>
        <row r="206">
          <cell r="Q206">
            <v>0</v>
          </cell>
          <cell r="AC206">
            <v>0</v>
          </cell>
          <cell r="AL206">
            <v>0</v>
          </cell>
          <cell r="BH206">
            <v>0</v>
          </cell>
          <cell r="CU206" t="e">
            <v>#REF!</v>
          </cell>
          <cell r="DG206">
            <v>5709000</v>
          </cell>
        </row>
        <row r="207">
          <cell r="Q207">
            <v>0</v>
          </cell>
          <cell r="AC207">
            <v>0</v>
          </cell>
          <cell r="AL207">
            <v>0</v>
          </cell>
          <cell r="BH207">
            <v>0</v>
          </cell>
          <cell r="CU207" t="e">
            <v>#REF!</v>
          </cell>
          <cell r="DG207">
            <v>4589000</v>
          </cell>
        </row>
        <row r="208">
          <cell r="Q208">
            <v>0</v>
          </cell>
          <cell r="AC208">
            <v>0</v>
          </cell>
          <cell r="AL208">
            <v>0</v>
          </cell>
          <cell r="BH208">
            <v>0</v>
          </cell>
          <cell r="CU208" t="e">
            <v>#REF!</v>
          </cell>
          <cell r="DG208">
            <v>1118000</v>
          </cell>
        </row>
        <row r="209">
          <cell r="Q209">
            <v>0</v>
          </cell>
          <cell r="AC209">
            <v>0</v>
          </cell>
          <cell r="AL209">
            <v>0</v>
          </cell>
          <cell r="BH209">
            <v>0</v>
          </cell>
          <cell r="CU209" t="e">
            <v>#REF!</v>
          </cell>
          <cell r="DG209">
            <v>220000</v>
          </cell>
        </row>
        <row r="210">
          <cell r="Q210">
            <v>0</v>
          </cell>
          <cell r="AC210">
            <v>0</v>
          </cell>
          <cell r="AL210">
            <v>0</v>
          </cell>
          <cell r="BH210">
            <v>0</v>
          </cell>
          <cell r="CU210" t="e">
            <v>#REF!</v>
          </cell>
          <cell r="DG210">
            <v>0</v>
          </cell>
        </row>
        <row r="211">
          <cell r="Q211">
            <v>916730</v>
          </cell>
          <cell r="AC211">
            <v>0</v>
          </cell>
          <cell r="AL211">
            <v>11500</v>
          </cell>
          <cell r="BH211">
            <v>1500</v>
          </cell>
          <cell r="CU211" t="e">
            <v>#REF!</v>
          </cell>
          <cell r="DG211">
            <v>0</v>
          </cell>
        </row>
        <row r="212">
          <cell r="Q212">
            <v>2527285.36</v>
          </cell>
          <cell r="AC212">
            <v>0</v>
          </cell>
          <cell r="AL212">
            <v>4238500</v>
          </cell>
          <cell r="BH212">
            <v>4541372</v>
          </cell>
          <cell r="CU212" t="e">
            <v>#REF!</v>
          </cell>
          <cell r="DG212">
            <v>15044000</v>
          </cell>
        </row>
        <row r="213">
          <cell r="Q213">
            <v>1121990.48</v>
          </cell>
          <cell r="AC213">
            <v>1038000</v>
          </cell>
          <cell r="AL213">
            <v>400000</v>
          </cell>
          <cell r="BH213">
            <v>294358.99999999994</v>
          </cell>
          <cell r="CU213" t="e">
            <v>#REF!</v>
          </cell>
          <cell r="DG213">
            <v>254000</v>
          </cell>
        </row>
        <row r="214">
          <cell r="Q214">
            <v>129578.42</v>
          </cell>
          <cell r="AC214">
            <v>100000</v>
          </cell>
          <cell r="AL214">
            <v>199999.99874999997</v>
          </cell>
          <cell r="BH214">
            <v>400885</v>
          </cell>
          <cell r="CU214" t="e">
            <v>#REF!</v>
          </cell>
          <cell r="DG214">
            <v>1089500</v>
          </cell>
        </row>
        <row r="215">
          <cell r="Q215">
            <v>32987.74</v>
          </cell>
          <cell r="AC215">
            <v>0</v>
          </cell>
          <cell r="AL215">
            <v>0</v>
          </cell>
          <cell r="BH215">
            <v>0</v>
          </cell>
          <cell r="CU215" t="e">
            <v>#REF!</v>
          </cell>
          <cell r="DG215">
            <v>0</v>
          </cell>
        </row>
        <row r="216">
          <cell r="Q216">
            <v>2632608.27</v>
          </cell>
          <cell r="AC216">
            <v>2546000</v>
          </cell>
          <cell r="AL216">
            <v>402609.98290141654</v>
          </cell>
          <cell r="BH216">
            <v>400000.00000000006</v>
          </cell>
          <cell r="CU216" t="e">
            <v>#REF!</v>
          </cell>
          <cell r="DG216">
            <v>330000</v>
          </cell>
        </row>
        <row r="217">
          <cell r="Q217">
            <v>14043301.74</v>
          </cell>
          <cell r="AC217">
            <v>5000000</v>
          </cell>
          <cell r="AL217">
            <v>10500000</v>
          </cell>
          <cell r="BH217">
            <v>5778159</v>
          </cell>
          <cell r="CU217" t="e">
            <v>#REF!</v>
          </cell>
          <cell r="DG217">
            <v>3424000</v>
          </cell>
        </row>
        <row r="218">
          <cell r="Q218">
            <v>4001861.97</v>
          </cell>
          <cell r="AC218">
            <v>5000000</v>
          </cell>
          <cell r="AL218">
            <v>736264.03636162402</v>
          </cell>
          <cell r="BH218">
            <v>1903350.9500000002</v>
          </cell>
          <cell r="CU218" t="e">
            <v>#REF!</v>
          </cell>
          <cell r="DG218">
            <v>2890000</v>
          </cell>
        </row>
        <row r="219">
          <cell r="Q219">
            <v>0</v>
          </cell>
          <cell r="AC219">
            <v>0</v>
          </cell>
          <cell r="AL219">
            <v>361125.98073695967</v>
          </cell>
          <cell r="BH219">
            <v>1201276.9859955183</v>
          </cell>
          <cell r="CU219" t="e">
            <v>#REF!</v>
          </cell>
          <cell r="DG219">
            <v>0</v>
          </cell>
        </row>
        <row r="220">
          <cell r="Q220">
            <v>6587018.8300000001</v>
          </cell>
          <cell r="AC220">
            <v>3000000</v>
          </cell>
          <cell r="AL220">
            <v>0</v>
          </cell>
          <cell r="BH220">
            <v>0</v>
          </cell>
          <cell r="CU220" t="e">
            <v>#REF!</v>
          </cell>
          <cell r="DG220">
            <v>0</v>
          </cell>
        </row>
        <row r="221">
          <cell r="Q221">
            <v>0</v>
          </cell>
          <cell r="AC221">
            <v>0</v>
          </cell>
          <cell r="AL221">
            <v>263352.28999999998</v>
          </cell>
          <cell r="BH221">
            <v>859250.00000000012</v>
          </cell>
          <cell r="CU221" t="e">
            <v>#REF!</v>
          </cell>
          <cell r="DG221">
            <v>1268000</v>
          </cell>
        </row>
        <row r="222">
          <cell r="Q222">
            <v>0</v>
          </cell>
          <cell r="AC222">
            <v>0</v>
          </cell>
          <cell r="AL222">
            <v>462212.93</v>
          </cell>
          <cell r="BH222">
            <v>479402.99199205963</v>
          </cell>
          <cell r="CU222" t="e">
            <v>#REF!</v>
          </cell>
          <cell r="DG222">
            <v>534000</v>
          </cell>
        </row>
        <row r="223">
          <cell r="Q223">
            <v>0</v>
          </cell>
          <cell r="AC223">
            <v>0</v>
          </cell>
          <cell r="AL223">
            <v>873634.32000000007</v>
          </cell>
          <cell r="BH223">
            <v>814378.73333852645</v>
          </cell>
          <cell r="CU223" t="e">
            <v>#REF!</v>
          </cell>
          <cell r="DG223">
            <v>965000</v>
          </cell>
        </row>
        <row r="224">
          <cell r="Q224">
            <v>0</v>
          </cell>
          <cell r="AC224">
            <v>0</v>
          </cell>
          <cell r="AL224">
            <v>218937.93</v>
          </cell>
          <cell r="BH224">
            <v>253904.94758077961</v>
          </cell>
          <cell r="CU224" t="e">
            <v>#REF!</v>
          </cell>
          <cell r="DG224">
            <v>85000</v>
          </cell>
        </row>
        <row r="225">
          <cell r="Q225">
            <v>0</v>
          </cell>
          <cell r="AC225">
            <v>0</v>
          </cell>
          <cell r="AL225">
            <v>130281.70000000001</v>
          </cell>
          <cell r="BH225">
            <v>11378.099999999999</v>
          </cell>
          <cell r="CU225" t="e">
            <v>#REF!</v>
          </cell>
          <cell r="DG225">
            <v>0</v>
          </cell>
        </row>
        <row r="226">
          <cell r="Q226">
            <v>0</v>
          </cell>
          <cell r="AC226">
            <v>0</v>
          </cell>
          <cell r="AL226">
            <v>11354.120000000003</v>
          </cell>
          <cell r="BH226">
            <v>32536.323062584066</v>
          </cell>
          <cell r="CU226" t="e">
            <v>#REF!</v>
          </cell>
          <cell r="DG226">
            <v>0</v>
          </cell>
        </row>
        <row r="227">
          <cell r="Q227">
            <v>0</v>
          </cell>
          <cell r="AC227">
            <v>0</v>
          </cell>
          <cell r="AL227">
            <v>40226.71</v>
          </cell>
          <cell r="BH227">
            <v>33928.60402605014</v>
          </cell>
          <cell r="CU227" t="e">
            <v>#REF!</v>
          </cell>
          <cell r="DG227">
            <v>10000</v>
          </cell>
        </row>
        <row r="228">
          <cell r="Q228">
            <v>0</v>
          </cell>
          <cell r="AC228">
            <v>0</v>
          </cell>
          <cell r="AL228">
            <v>0</v>
          </cell>
          <cell r="BH228">
            <v>0</v>
          </cell>
          <cell r="CU228" t="e">
            <v>#REF!</v>
          </cell>
          <cell r="DG228">
            <v>0</v>
          </cell>
        </row>
        <row r="229">
          <cell r="Q229">
            <v>0</v>
          </cell>
          <cell r="AC229">
            <v>0</v>
          </cell>
          <cell r="AL229">
            <v>0</v>
          </cell>
          <cell r="BH229">
            <v>0</v>
          </cell>
          <cell r="CU229" t="e">
            <v>#REF!</v>
          </cell>
          <cell r="DG229">
            <v>0</v>
          </cell>
        </row>
        <row r="230">
          <cell r="Q230">
            <v>386362.58</v>
          </cell>
          <cell r="AC230">
            <v>385000</v>
          </cell>
          <cell r="AL230">
            <v>123251.77929999999</v>
          </cell>
          <cell r="BH230">
            <v>148447.29999999999</v>
          </cell>
          <cell r="CU230" t="e">
            <v>#REF!</v>
          </cell>
          <cell r="DG230">
            <v>119500</v>
          </cell>
        </row>
        <row r="231">
          <cell r="Q231">
            <v>5348557.6399999997</v>
          </cell>
          <cell r="AC231">
            <v>0</v>
          </cell>
          <cell r="AL231">
            <v>4376748.2207000004</v>
          </cell>
          <cell r="BH231">
            <v>3689356.39</v>
          </cell>
          <cell r="CU231" t="e">
            <v>#REF!</v>
          </cell>
          <cell r="DG231">
            <v>3946443.7199999997</v>
          </cell>
        </row>
        <row r="232">
          <cell r="Q232">
            <v>16674117.65</v>
          </cell>
          <cell r="AC232">
            <v>9859418.0039999988</v>
          </cell>
          <cell r="AL232">
            <v>8980463.3059999999</v>
          </cell>
          <cell r="BH232">
            <v>2197435.84</v>
          </cell>
          <cell r="CU232" t="e">
            <v>#REF!</v>
          </cell>
          <cell r="DG232">
            <v>0</v>
          </cell>
        </row>
        <row r="233">
          <cell r="Q233">
            <v>0</v>
          </cell>
          <cell r="AC233">
            <v>0</v>
          </cell>
          <cell r="AL233">
            <v>0</v>
          </cell>
          <cell r="BH233">
            <v>0</v>
          </cell>
          <cell r="CU233">
            <v>2313941.4560000002</v>
          </cell>
          <cell r="DG233">
            <v>1580000</v>
          </cell>
        </row>
        <row r="234">
          <cell r="Q234">
            <v>0</v>
          </cell>
          <cell r="AC234">
            <v>0</v>
          </cell>
          <cell r="AL234">
            <v>0</v>
          </cell>
          <cell r="BH234">
            <v>0</v>
          </cell>
          <cell r="CU234">
            <v>0</v>
          </cell>
          <cell r="DG234">
            <v>0</v>
          </cell>
        </row>
        <row r="235">
          <cell r="Q235">
            <v>1429498.51</v>
          </cell>
          <cell r="AC235">
            <v>1083000</v>
          </cell>
          <cell r="AL235">
            <v>3063507</v>
          </cell>
          <cell r="BH235">
            <v>3683227.0000000005</v>
          </cell>
          <cell r="CU235" t="e">
            <v>#REF!</v>
          </cell>
          <cell r="DG235">
            <v>1682075</v>
          </cell>
        </row>
        <row r="236">
          <cell r="Q236">
            <v>115296.33</v>
          </cell>
          <cell r="AC236">
            <v>70000</v>
          </cell>
          <cell r="AL236">
            <v>0</v>
          </cell>
          <cell r="BH236">
            <v>86750</v>
          </cell>
          <cell r="CU236" t="e">
            <v>#REF!</v>
          </cell>
          <cell r="DG236">
            <v>121250</v>
          </cell>
        </row>
        <row r="237">
          <cell r="Q237">
            <v>5021130.16</v>
          </cell>
          <cell r="AC237">
            <v>5103050.0999999996</v>
          </cell>
          <cell r="AL237">
            <v>3100000</v>
          </cell>
          <cell r="BH237">
            <v>1273997.99</v>
          </cell>
          <cell r="CU237" t="e">
            <v>#REF!</v>
          </cell>
          <cell r="DG237">
            <v>1243785</v>
          </cell>
        </row>
        <row r="238">
          <cell r="Q238">
            <v>1850481.75</v>
          </cell>
          <cell r="AC238">
            <v>1421000</v>
          </cell>
          <cell r="AL238">
            <v>1500000</v>
          </cell>
          <cell r="BH238">
            <v>2641795.0100000002</v>
          </cell>
          <cell r="CU238" t="e">
            <v>#REF!</v>
          </cell>
          <cell r="DG238">
            <v>2756202</v>
          </cell>
        </row>
        <row r="239">
          <cell r="Q239">
            <v>301</v>
          </cell>
          <cell r="AC239">
            <v>0</v>
          </cell>
          <cell r="AL239">
            <v>0</v>
          </cell>
          <cell r="BH239">
            <v>1690645</v>
          </cell>
          <cell r="CU239" t="e">
            <v>#REF!</v>
          </cell>
          <cell r="DG239">
            <v>2549669</v>
          </cell>
        </row>
        <row r="240">
          <cell r="Q240">
            <v>701467.12</v>
          </cell>
          <cell r="AC240">
            <v>329000</v>
          </cell>
          <cell r="AL240">
            <v>50000</v>
          </cell>
          <cell r="BH240">
            <v>92500</v>
          </cell>
          <cell r="CU240" t="e">
            <v>#REF!</v>
          </cell>
          <cell r="DG240">
            <v>80000</v>
          </cell>
        </row>
        <row r="241">
          <cell r="Q241">
            <v>338193.58</v>
          </cell>
          <cell r="AC241">
            <v>271000</v>
          </cell>
          <cell r="AL241">
            <v>299999.995</v>
          </cell>
          <cell r="BH241">
            <v>276570.49</v>
          </cell>
          <cell r="CU241" t="e">
            <v>#REF!</v>
          </cell>
          <cell r="DG241">
            <v>122894.24</v>
          </cell>
        </row>
        <row r="242">
          <cell r="Q242">
            <v>3505067.3</v>
          </cell>
          <cell r="AC242">
            <v>2790000</v>
          </cell>
          <cell r="AL242">
            <v>0</v>
          </cell>
          <cell r="BH242">
            <v>1982497.9</v>
          </cell>
          <cell r="CU242" t="e">
            <v>#REF!</v>
          </cell>
          <cell r="DG242">
            <v>2870215</v>
          </cell>
        </row>
        <row r="243">
          <cell r="Q243">
            <v>990964.6</v>
          </cell>
          <cell r="AC243">
            <v>534000</v>
          </cell>
          <cell r="AL243">
            <v>3545651.1243607141</v>
          </cell>
          <cell r="BH243">
            <v>4559854.42</v>
          </cell>
          <cell r="CU243" t="e">
            <v>#REF!</v>
          </cell>
          <cell r="DG243">
            <v>1889635.56</v>
          </cell>
        </row>
        <row r="244">
          <cell r="Q244">
            <v>23697854.18</v>
          </cell>
          <cell r="AC244">
            <v>22958000</v>
          </cell>
          <cell r="AL244">
            <v>23593500</v>
          </cell>
          <cell r="BH244">
            <v>18721810.989999998</v>
          </cell>
          <cell r="CU244">
            <v>12136803.168000001</v>
          </cell>
          <cell r="DG244">
            <v>13983632.16</v>
          </cell>
        </row>
        <row r="245">
          <cell r="Q245">
            <v>1063895.94</v>
          </cell>
          <cell r="AC245">
            <v>25000</v>
          </cell>
          <cell r="AL245">
            <v>1000000</v>
          </cell>
          <cell r="BH245">
            <v>1100000</v>
          </cell>
          <cell r="CU245" t="e">
            <v>#REF!</v>
          </cell>
          <cell r="DG245">
            <v>0</v>
          </cell>
        </row>
        <row r="246">
          <cell r="Q246">
            <v>1979000.85</v>
          </cell>
          <cell r="AC246">
            <v>1433000</v>
          </cell>
          <cell r="AL246" t="e">
            <v>#REF!</v>
          </cell>
          <cell r="BH246">
            <v>3461223</v>
          </cell>
          <cell r="CU246" t="e">
            <v>#REF!</v>
          </cell>
          <cell r="DG246">
            <v>2840538</v>
          </cell>
        </row>
        <row r="247">
          <cell r="Q247">
            <v>3389284.86</v>
          </cell>
          <cell r="AC247">
            <v>2756000</v>
          </cell>
          <cell r="AL247">
            <v>4000000</v>
          </cell>
          <cell r="BH247">
            <v>2993306.8499999996</v>
          </cell>
          <cell r="CU247" t="e">
            <v>#REF!</v>
          </cell>
          <cell r="DG247">
            <v>2745456.16</v>
          </cell>
        </row>
        <row r="248">
          <cell r="Q248">
            <v>447446.88</v>
          </cell>
          <cell r="AC248">
            <v>454000</v>
          </cell>
          <cell r="AL248" t="e">
            <v>#REF!</v>
          </cell>
          <cell r="BH248">
            <v>324267.19</v>
          </cell>
          <cell r="CU248" t="e">
            <v>#REF!</v>
          </cell>
          <cell r="DG248">
            <v>3872411.72</v>
          </cell>
        </row>
        <row r="249">
          <cell r="Q249">
            <v>55136.37</v>
          </cell>
          <cell r="AC249">
            <v>51000</v>
          </cell>
          <cell r="AL249">
            <v>56799.997500000005</v>
          </cell>
          <cell r="BH249">
            <v>148919</v>
          </cell>
          <cell r="CU249" t="e">
            <v>#REF!</v>
          </cell>
          <cell r="DG249">
            <v>149560</v>
          </cell>
        </row>
        <row r="250">
          <cell r="Q250">
            <v>2721.83</v>
          </cell>
          <cell r="AC250">
            <v>0</v>
          </cell>
          <cell r="AL250" t="e">
            <v>#REF!</v>
          </cell>
          <cell r="BH250">
            <v>15500</v>
          </cell>
          <cell r="CU250" t="e">
            <v>#REF!</v>
          </cell>
          <cell r="DG250">
            <v>739600</v>
          </cell>
        </row>
        <row r="251">
          <cell r="Q251">
            <v>919279.46</v>
          </cell>
          <cell r="AC251">
            <v>1063000</v>
          </cell>
          <cell r="AL251">
            <v>0</v>
          </cell>
          <cell r="BH251">
            <v>1196000.01</v>
          </cell>
          <cell r="CU251" t="e">
            <v>#REF!</v>
          </cell>
          <cell r="DG251">
            <v>14922650</v>
          </cell>
        </row>
        <row r="252">
          <cell r="Q252">
            <v>1466078.93</v>
          </cell>
          <cell r="AC252">
            <v>998000</v>
          </cell>
          <cell r="AL252">
            <v>2641097.9949427345</v>
          </cell>
          <cell r="BH252">
            <v>3239240.1300000004</v>
          </cell>
          <cell r="CU252" t="e">
            <v>#REF!</v>
          </cell>
          <cell r="DG252">
            <v>4342256</v>
          </cell>
        </row>
        <row r="253">
          <cell r="Q253">
            <v>0</v>
          </cell>
          <cell r="AC253">
            <v>0</v>
          </cell>
          <cell r="AL253">
            <v>0</v>
          </cell>
          <cell r="BH253">
            <v>0</v>
          </cell>
          <cell r="CU253" t="e">
            <v>#REF!</v>
          </cell>
          <cell r="DG253">
            <v>100000</v>
          </cell>
        </row>
        <row r="254">
          <cell r="Q254">
            <v>9353976.1600000001</v>
          </cell>
          <cell r="AC254">
            <v>6296000</v>
          </cell>
          <cell r="AL254">
            <v>0</v>
          </cell>
          <cell r="BH254">
            <v>0</v>
          </cell>
          <cell r="CU254" t="e">
            <v>#REF!</v>
          </cell>
          <cell r="DG254">
            <v>0</v>
          </cell>
        </row>
        <row r="255">
          <cell r="Q255">
            <v>123435.04</v>
          </cell>
          <cell r="AC255">
            <v>0</v>
          </cell>
          <cell r="AL255">
            <v>0</v>
          </cell>
          <cell r="BH255">
            <v>0</v>
          </cell>
          <cell r="CU255" t="e">
            <v>#REF!</v>
          </cell>
          <cell r="DG255">
            <v>0</v>
          </cell>
        </row>
        <row r="256">
          <cell r="Q256">
            <v>0</v>
          </cell>
          <cell r="AC256">
            <v>0</v>
          </cell>
          <cell r="AL256">
            <v>0</v>
          </cell>
          <cell r="BH256">
            <v>0</v>
          </cell>
          <cell r="CU256" t="e">
            <v>#REF!</v>
          </cell>
          <cell r="DG256">
            <v>250000</v>
          </cell>
        </row>
        <row r="257">
          <cell r="Q257">
            <v>0</v>
          </cell>
          <cell r="AC257">
            <v>0</v>
          </cell>
          <cell r="AL257">
            <v>0</v>
          </cell>
          <cell r="BH257">
            <v>0</v>
          </cell>
          <cell r="CU257" t="e">
            <v>#REF!</v>
          </cell>
          <cell r="DG257">
            <v>16200</v>
          </cell>
        </row>
        <row r="258">
          <cell r="Q258">
            <v>0</v>
          </cell>
          <cell r="AC258">
            <v>0</v>
          </cell>
          <cell r="AL258">
            <v>0</v>
          </cell>
          <cell r="BH258">
            <v>0</v>
          </cell>
          <cell r="CU258">
            <v>0</v>
          </cell>
          <cell r="DG258">
            <v>0</v>
          </cell>
        </row>
        <row r="259">
          <cell r="Q259">
            <v>4192883.24</v>
          </cell>
          <cell r="AC259">
            <v>3970000</v>
          </cell>
          <cell r="AL259" t="e">
            <v>#REF!</v>
          </cell>
          <cell r="BH259">
            <v>5592289</v>
          </cell>
          <cell r="CU259" t="e">
            <v>#REF!</v>
          </cell>
          <cell r="DG259">
            <v>9200000</v>
          </cell>
        </row>
        <row r="260">
          <cell r="Q260">
            <v>581169.56999999995</v>
          </cell>
          <cell r="AC260">
            <v>555000</v>
          </cell>
          <cell r="AL260">
            <v>581000</v>
          </cell>
          <cell r="BH260">
            <v>599416.11</v>
          </cell>
          <cell r="CU260" t="e">
            <v>#REF!</v>
          </cell>
          <cell r="DG260">
            <v>200000</v>
          </cell>
        </row>
        <row r="261">
          <cell r="Q261">
            <v>106716262.5</v>
          </cell>
          <cell r="AC261">
            <v>114831000</v>
          </cell>
          <cell r="AL261">
            <v>141671040</v>
          </cell>
          <cell r="BH261">
            <v>151641040</v>
          </cell>
          <cell r="CU261">
            <v>38000000</v>
          </cell>
          <cell r="DG261">
            <v>10010000</v>
          </cell>
        </row>
        <row r="262">
          <cell r="Q262">
            <v>196.85</v>
          </cell>
          <cell r="AC262">
            <v>0</v>
          </cell>
          <cell r="AL262">
            <v>0</v>
          </cell>
          <cell r="BH262">
            <v>0</v>
          </cell>
          <cell r="CU262" t="e">
            <v>#REF!</v>
          </cell>
          <cell r="DG262">
            <v>0</v>
          </cell>
        </row>
        <row r="263">
          <cell r="Q263">
            <v>747086.99</v>
          </cell>
          <cell r="AC263">
            <v>0</v>
          </cell>
          <cell r="AL263" t="e">
            <v>#REF!</v>
          </cell>
          <cell r="BH263">
            <v>0</v>
          </cell>
          <cell r="CU263" t="e">
            <v>#REF!</v>
          </cell>
          <cell r="DG263">
            <v>0</v>
          </cell>
        </row>
        <row r="264">
          <cell r="Q264">
            <v>6842548.9000000004</v>
          </cell>
          <cell r="AC264">
            <v>0</v>
          </cell>
          <cell r="AL264" t="e">
            <v>#REF!</v>
          </cell>
          <cell r="BH264">
            <v>0</v>
          </cell>
          <cell r="CU264" t="e">
            <v>#REF!</v>
          </cell>
          <cell r="DG264">
            <v>0</v>
          </cell>
        </row>
        <row r="265">
          <cell r="Q265">
            <v>1202646.54</v>
          </cell>
          <cell r="AC265">
            <v>835000</v>
          </cell>
          <cell r="AL265">
            <v>1216557.3732782006</v>
          </cell>
          <cell r="BH265">
            <v>484569.7</v>
          </cell>
          <cell r="CU265" t="e">
            <v>#REF!</v>
          </cell>
          <cell r="DG265">
            <v>211762</v>
          </cell>
        </row>
        <row r="266">
          <cell r="Q266">
            <v>0</v>
          </cell>
          <cell r="AC266">
            <v>0</v>
          </cell>
          <cell r="AL266">
            <v>13500000</v>
          </cell>
          <cell r="BH266">
            <v>9117242.9900000002</v>
          </cell>
          <cell r="CU266" t="e">
            <v>#REF!</v>
          </cell>
          <cell r="DG266">
            <v>3708574</v>
          </cell>
        </row>
        <row r="267">
          <cell r="Q267">
            <v>0</v>
          </cell>
          <cell r="AC267">
            <v>0</v>
          </cell>
          <cell r="AL267">
            <v>0</v>
          </cell>
          <cell r="BH267">
            <v>0</v>
          </cell>
          <cell r="CU267" t="e">
            <v>#REF!</v>
          </cell>
          <cell r="DG267">
            <v>1000000</v>
          </cell>
        </row>
        <row r="268">
          <cell r="Q268">
            <v>0</v>
          </cell>
          <cell r="AC268">
            <v>0</v>
          </cell>
          <cell r="AL268">
            <v>0</v>
          </cell>
          <cell r="BH268">
            <v>0</v>
          </cell>
          <cell r="CU268" t="e">
            <v>#REF!</v>
          </cell>
          <cell r="DG268">
            <v>100000</v>
          </cell>
        </row>
        <row r="269">
          <cell r="Q269">
            <v>0</v>
          </cell>
          <cell r="AC269">
            <v>0</v>
          </cell>
          <cell r="AL269">
            <v>0</v>
          </cell>
          <cell r="BH269">
            <v>0</v>
          </cell>
          <cell r="CU269" t="e">
            <v>#REF!</v>
          </cell>
          <cell r="DG269">
            <v>27000</v>
          </cell>
        </row>
        <row r="270">
          <cell r="Q270">
            <v>0</v>
          </cell>
          <cell r="AC270">
            <v>0</v>
          </cell>
          <cell r="AL270">
            <v>0</v>
          </cell>
          <cell r="BH270">
            <v>0</v>
          </cell>
          <cell r="CU270" t="e">
            <v>#REF!</v>
          </cell>
          <cell r="DG270">
            <v>6000000</v>
          </cell>
        </row>
        <row r="271">
          <cell r="Q271">
            <v>0</v>
          </cell>
          <cell r="AC271">
            <v>0</v>
          </cell>
          <cell r="AL271">
            <v>0</v>
          </cell>
          <cell r="BH271">
            <v>0</v>
          </cell>
          <cell r="CU271" t="e">
            <v>#REF!</v>
          </cell>
          <cell r="DG271">
            <v>5364226.9399999995</v>
          </cell>
        </row>
        <row r="272">
          <cell r="Q272">
            <v>0</v>
          </cell>
          <cell r="AC272">
            <v>0</v>
          </cell>
          <cell r="AL272">
            <v>0</v>
          </cell>
          <cell r="BH272">
            <v>0</v>
          </cell>
          <cell r="CU272" t="e">
            <v>#REF!</v>
          </cell>
          <cell r="DG272">
            <v>90000</v>
          </cell>
        </row>
        <row r="273">
          <cell r="Q273">
            <v>0</v>
          </cell>
          <cell r="AC273">
            <v>0</v>
          </cell>
          <cell r="AL273">
            <v>0</v>
          </cell>
          <cell r="BH273">
            <v>0</v>
          </cell>
          <cell r="CU273">
            <v>0</v>
          </cell>
          <cell r="DG273">
            <v>0</v>
          </cell>
        </row>
        <row r="274">
          <cell r="Q274">
            <v>0</v>
          </cell>
          <cell r="AC274">
            <v>0</v>
          </cell>
          <cell r="AL274">
            <v>0</v>
          </cell>
          <cell r="BH274">
            <v>0</v>
          </cell>
          <cell r="CU274" t="e">
            <v>#REF!</v>
          </cell>
          <cell r="DG274">
            <v>0</v>
          </cell>
        </row>
        <row r="275">
          <cell r="Q275">
            <v>2990430.95</v>
          </cell>
          <cell r="AC275">
            <v>2991000</v>
          </cell>
          <cell r="AL275">
            <v>153380701.69</v>
          </cell>
          <cell r="BH275">
            <v>3346063.01</v>
          </cell>
          <cell r="CU275" t="e">
            <v>#REF!</v>
          </cell>
          <cell r="DG275">
            <v>45000000</v>
          </cell>
        </row>
        <row r="276">
          <cell r="Q276">
            <v>661134.09</v>
          </cell>
          <cell r="AC276">
            <v>316000</v>
          </cell>
          <cell r="AL276">
            <v>582827.61600000004</v>
          </cell>
          <cell r="BH276">
            <v>321700</v>
          </cell>
          <cell r="CU276" t="e">
            <v>#REF!</v>
          </cell>
          <cell r="DG276">
            <v>0</v>
          </cell>
        </row>
        <row r="277">
          <cell r="Q277">
            <v>189844.09</v>
          </cell>
          <cell r="AC277">
            <v>190000</v>
          </cell>
          <cell r="AL277">
            <v>21760.536</v>
          </cell>
          <cell r="BH277">
            <v>42001</v>
          </cell>
          <cell r="CU277" t="e">
            <v>#REF!</v>
          </cell>
          <cell r="DG277">
            <v>10675000</v>
          </cell>
        </row>
        <row r="278">
          <cell r="Q278">
            <v>3459</v>
          </cell>
          <cell r="AC278">
            <v>0</v>
          </cell>
          <cell r="AL278">
            <v>0</v>
          </cell>
          <cell r="BH278">
            <v>0</v>
          </cell>
          <cell r="CU278" t="e">
            <v>#REF!</v>
          </cell>
          <cell r="DG278">
            <v>0</v>
          </cell>
        </row>
        <row r="279">
          <cell r="Q279">
            <v>134417.96</v>
          </cell>
          <cell r="AC279">
            <v>132000</v>
          </cell>
          <cell r="AL279">
            <v>35972.399999999994</v>
          </cell>
          <cell r="BH279">
            <v>42300</v>
          </cell>
          <cell r="CU279" t="e">
            <v>#REF!</v>
          </cell>
          <cell r="DG279">
            <v>26000</v>
          </cell>
        </row>
        <row r="280">
          <cell r="Q280">
            <v>40693.65</v>
          </cell>
          <cell r="AC280">
            <v>0</v>
          </cell>
          <cell r="AL280">
            <v>30723.791999999998</v>
          </cell>
          <cell r="BH280">
            <v>0</v>
          </cell>
          <cell r="CU280" t="e">
            <v>#REF!</v>
          </cell>
          <cell r="DG280">
            <v>0</v>
          </cell>
        </row>
        <row r="281">
          <cell r="Q281">
            <v>266375.31</v>
          </cell>
          <cell r="AC281">
            <v>134000</v>
          </cell>
          <cell r="AL281">
            <v>5.7959999999999994</v>
          </cell>
          <cell r="BH281">
            <v>0</v>
          </cell>
          <cell r="CU281" t="e">
            <v>#REF!</v>
          </cell>
          <cell r="DG281">
            <v>0</v>
          </cell>
        </row>
        <row r="282">
          <cell r="Q282">
            <v>88418</v>
          </cell>
          <cell r="AC282">
            <v>72000</v>
          </cell>
          <cell r="AL282">
            <v>116356.79999999999</v>
          </cell>
          <cell r="BH282">
            <v>170818.00000000003</v>
          </cell>
          <cell r="CU282" t="e">
            <v>#REF!</v>
          </cell>
          <cell r="DG282">
            <v>0</v>
          </cell>
        </row>
        <row r="283">
          <cell r="Q283">
            <v>215654.56</v>
          </cell>
          <cell r="AC283">
            <v>216000</v>
          </cell>
          <cell r="AL283">
            <v>210581.17200000002</v>
          </cell>
          <cell r="BH283">
            <v>176762</v>
          </cell>
          <cell r="CU283" t="e">
            <v>#REF!</v>
          </cell>
          <cell r="DG283">
            <v>0</v>
          </cell>
        </row>
        <row r="284">
          <cell r="Q284">
            <v>3882652.3</v>
          </cell>
          <cell r="AC284">
            <v>3450000</v>
          </cell>
          <cell r="AL284">
            <v>4473388.6660000002</v>
          </cell>
          <cell r="BH284">
            <v>2090325</v>
          </cell>
          <cell r="CU284" t="e">
            <v>#REF!</v>
          </cell>
          <cell r="DG284">
            <v>4723020</v>
          </cell>
        </row>
        <row r="285">
          <cell r="Q285">
            <v>574401</v>
          </cell>
          <cell r="AC285">
            <v>600000</v>
          </cell>
          <cell r="AL285">
            <v>769540.35</v>
          </cell>
          <cell r="BH285">
            <v>750557</v>
          </cell>
          <cell r="CU285" t="e">
            <v>#REF!</v>
          </cell>
          <cell r="DG285">
            <v>850492</v>
          </cell>
        </row>
        <row r="286">
          <cell r="Q286">
            <v>179375.56</v>
          </cell>
          <cell r="AC286">
            <v>173000</v>
          </cell>
          <cell r="AL286">
            <v>202054.524</v>
          </cell>
          <cell r="BH286">
            <v>145058.91</v>
          </cell>
          <cell r="CU286" t="e">
            <v>#REF!</v>
          </cell>
          <cell r="DG286">
            <v>67100</v>
          </cell>
        </row>
        <row r="287">
          <cell r="Q287">
            <v>2.63</v>
          </cell>
          <cell r="AC287">
            <v>0</v>
          </cell>
          <cell r="AL287">
            <v>45521.603999999992</v>
          </cell>
          <cell r="BH287">
            <v>18198</v>
          </cell>
          <cell r="CU287" t="e">
            <v>#REF!</v>
          </cell>
          <cell r="DG287">
            <v>0</v>
          </cell>
        </row>
        <row r="288">
          <cell r="Q288">
            <v>13261.44</v>
          </cell>
          <cell r="AC288">
            <v>0</v>
          </cell>
          <cell r="AL288">
            <v>4046.6760000000004</v>
          </cell>
          <cell r="BH288">
            <v>3000</v>
          </cell>
          <cell r="CU288" t="e">
            <v>#REF!</v>
          </cell>
          <cell r="DG288">
            <v>0</v>
          </cell>
        </row>
        <row r="289">
          <cell r="Q289">
            <v>0</v>
          </cell>
          <cell r="AC289">
            <v>0</v>
          </cell>
          <cell r="AL289">
            <v>0</v>
          </cell>
          <cell r="BH289">
            <v>0</v>
          </cell>
          <cell r="CU289" t="e">
            <v>#REF!</v>
          </cell>
          <cell r="DG289">
            <v>2000</v>
          </cell>
        </row>
        <row r="290">
          <cell r="Q290">
            <v>0</v>
          </cell>
          <cell r="AC290">
            <v>0</v>
          </cell>
          <cell r="AL290">
            <v>0</v>
          </cell>
          <cell r="BH290">
            <v>151900695.52651012</v>
          </cell>
          <cell r="CU290">
            <v>99994000</v>
          </cell>
          <cell r="DG290">
            <v>0</v>
          </cell>
        </row>
        <row r="291">
          <cell r="Q291">
            <v>0</v>
          </cell>
          <cell r="AC291">
            <v>0</v>
          </cell>
          <cell r="AL291">
            <v>0</v>
          </cell>
          <cell r="BH291">
            <v>0</v>
          </cell>
          <cell r="CU291" t="e">
            <v>#REF!</v>
          </cell>
          <cell r="DG291">
            <v>0</v>
          </cell>
        </row>
        <row r="292">
          <cell r="Q292">
            <v>247525311</v>
          </cell>
          <cell r="AC292">
            <v>230993032.12298372</v>
          </cell>
          <cell r="AL292">
            <v>192649301.12197205</v>
          </cell>
          <cell r="BH292">
            <v>194235620.93750238</v>
          </cell>
          <cell r="CU292" t="e">
            <v>#REF!</v>
          </cell>
          <cell r="DG292">
            <v>202967233.69279999</v>
          </cell>
        </row>
        <row r="293">
          <cell r="Q293">
            <v>30937447</v>
          </cell>
          <cell r="AC293">
            <v>14686919.417238235</v>
          </cell>
          <cell r="AL293">
            <v>12523250.719510525</v>
          </cell>
          <cell r="BH293">
            <v>13089029.668532832</v>
          </cell>
          <cell r="CU293" t="e">
            <v>#REF!</v>
          </cell>
          <cell r="DG293">
            <v>10384044.84939759</v>
          </cell>
        </row>
        <row r="294">
          <cell r="Q294">
            <v>118354</v>
          </cell>
          <cell r="AC294">
            <v>0</v>
          </cell>
          <cell r="AL294">
            <v>153625</v>
          </cell>
          <cell r="BH294">
            <v>172030.83470555401</v>
          </cell>
          <cell r="CU294" t="e">
            <v>#REF!</v>
          </cell>
          <cell r="DG294">
            <v>97639.589100000012</v>
          </cell>
        </row>
        <row r="295">
          <cell r="Q295">
            <v>1222429</v>
          </cell>
          <cell r="AC295">
            <v>0</v>
          </cell>
          <cell r="AL295">
            <v>1231512</v>
          </cell>
          <cell r="BH295">
            <v>572023.94630269031</v>
          </cell>
          <cell r="CU295" t="e">
            <v>#REF!</v>
          </cell>
          <cell r="DG295">
            <v>784186.56300000008</v>
          </cell>
        </row>
        <row r="296">
          <cell r="Q296">
            <v>466936</v>
          </cell>
          <cell r="AC296">
            <v>0</v>
          </cell>
          <cell r="AL296">
            <v>411919</v>
          </cell>
          <cell r="BH296">
            <v>219946</v>
          </cell>
          <cell r="CU296" t="e">
            <v>#REF!</v>
          </cell>
          <cell r="DG296">
            <v>251457.47019999998</v>
          </cell>
        </row>
        <row r="297">
          <cell r="Q297">
            <v>14102095</v>
          </cell>
          <cell r="AC297">
            <v>9791279.2880032863</v>
          </cell>
          <cell r="AL297">
            <v>8252388</v>
          </cell>
          <cell r="BH297">
            <v>7895538</v>
          </cell>
          <cell r="CU297" t="e">
            <v>#REF!</v>
          </cell>
          <cell r="DG297">
            <v>7823910</v>
          </cell>
        </row>
        <row r="298">
          <cell r="Q298">
            <v>8568341</v>
          </cell>
          <cell r="AC298">
            <v>2937384.077540969</v>
          </cell>
          <cell r="AL298">
            <v>6194415</v>
          </cell>
          <cell r="BH298">
            <v>10078784</v>
          </cell>
          <cell r="CU298" t="e">
            <v>#REF!</v>
          </cell>
          <cell r="DG298">
            <v>5307959.7735000001</v>
          </cell>
        </row>
        <row r="299">
          <cell r="Q299">
            <v>9082900</v>
          </cell>
          <cell r="AC299">
            <v>9791279.2880032863</v>
          </cell>
          <cell r="AL299">
            <v>9022920</v>
          </cell>
          <cell r="BH299">
            <v>6839445.8594892751</v>
          </cell>
          <cell r="CU299" t="e">
            <v>#REF!</v>
          </cell>
          <cell r="DG299">
            <v>6003000</v>
          </cell>
        </row>
        <row r="300">
          <cell r="Q300">
            <v>403803</v>
          </cell>
          <cell r="AC300">
            <v>0</v>
          </cell>
          <cell r="AL300">
            <v>1988468.1585174296</v>
          </cell>
          <cell r="BH300">
            <v>4783205.9999999991</v>
          </cell>
          <cell r="CU300" t="e">
            <v>#REF!</v>
          </cell>
          <cell r="DG300">
            <v>4591548.148</v>
          </cell>
        </row>
        <row r="301">
          <cell r="Q301">
            <v>3269</v>
          </cell>
          <cell r="AC301">
            <v>3500</v>
          </cell>
          <cell r="AL301">
            <v>0</v>
          </cell>
          <cell r="BH301">
            <v>0</v>
          </cell>
          <cell r="CU301" t="e">
            <v>#REF!</v>
          </cell>
          <cell r="DG301">
            <v>0</v>
          </cell>
        </row>
        <row r="302">
          <cell r="Q302">
            <v>0</v>
          </cell>
          <cell r="AC302">
            <v>0</v>
          </cell>
          <cell r="AL302">
            <v>191436</v>
          </cell>
          <cell r="BH302">
            <v>319199.99</v>
          </cell>
          <cell r="CU302" t="e">
            <v>#REF!</v>
          </cell>
          <cell r="DG302">
            <v>350000</v>
          </cell>
        </row>
        <row r="303">
          <cell r="Q303">
            <v>0</v>
          </cell>
          <cell r="AC303">
            <v>0</v>
          </cell>
          <cell r="AL303">
            <v>0</v>
          </cell>
          <cell r="BH303">
            <v>25216547</v>
          </cell>
          <cell r="CU303" t="e">
            <v>#REF!</v>
          </cell>
          <cell r="DG303">
            <v>2000000</v>
          </cell>
        </row>
        <row r="304">
          <cell r="Q304">
            <v>0</v>
          </cell>
          <cell r="AC304">
            <v>0</v>
          </cell>
          <cell r="AL304">
            <v>0</v>
          </cell>
          <cell r="BH304">
            <v>0</v>
          </cell>
          <cell r="CU304" t="e">
            <v>#REF!</v>
          </cell>
          <cell r="DG304">
            <v>0</v>
          </cell>
        </row>
        <row r="305">
          <cell r="Q305">
            <v>0</v>
          </cell>
          <cell r="AC305">
            <v>0</v>
          </cell>
          <cell r="AL305">
            <v>47962800</v>
          </cell>
          <cell r="BH305">
            <v>0</v>
          </cell>
          <cell r="CU305" t="e">
            <v>#REF!</v>
          </cell>
          <cell r="DG305">
            <v>0</v>
          </cell>
        </row>
        <row r="306">
          <cell r="Q306">
            <v>0</v>
          </cell>
          <cell r="AC306">
            <v>0</v>
          </cell>
          <cell r="AL306">
            <v>0</v>
          </cell>
          <cell r="BH306">
            <v>0</v>
          </cell>
          <cell r="CU306" t="e">
            <v>#REF!</v>
          </cell>
          <cell r="DG306">
            <v>5400000</v>
          </cell>
        </row>
        <row r="307">
          <cell r="Q307">
            <v>0</v>
          </cell>
          <cell r="AC307">
            <v>0</v>
          </cell>
          <cell r="AL307">
            <v>0</v>
          </cell>
          <cell r="BH307">
            <v>0</v>
          </cell>
          <cell r="CU307" t="e">
            <v>#REF!</v>
          </cell>
          <cell r="DG307">
            <v>0</v>
          </cell>
        </row>
        <row r="308">
          <cell r="Q308">
            <v>0</v>
          </cell>
          <cell r="AC308">
            <v>0</v>
          </cell>
          <cell r="AL308">
            <v>0</v>
          </cell>
          <cell r="BH308">
            <v>0</v>
          </cell>
          <cell r="CU308" t="e">
            <v>#REF!</v>
          </cell>
          <cell r="DG308">
            <v>7920000</v>
          </cell>
        </row>
        <row r="309">
          <cell r="Q309">
            <v>31100</v>
          </cell>
          <cell r="AC309">
            <v>0</v>
          </cell>
          <cell r="AL309">
            <v>0</v>
          </cell>
          <cell r="BH309">
            <v>0</v>
          </cell>
          <cell r="CU309" t="e">
            <v>#REF!</v>
          </cell>
          <cell r="DG309">
            <v>0</v>
          </cell>
        </row>
        <row r="310">
          <cell r="Q310">
            <v>0</v>
          </cell>
          <cell r="AC310">
            <v>0</v>
          </cell>
          <cell r="AL310">
            <v>0</v>
          </cell>
          <cell r="BH310">
            <v>0</v>
          </cell>
          <cell r="CU310" t="e">
            <v>#REF!</v>
          </cell>
          <cell r="DG310">
            <v>1465943.7634000003</v>
          </cell>
        </row>
        <row r="311">
          <cell r="Q311">
            <v>9957600.0099999998</v>
          </cell>
          <cell r="AC311">
            <v>4895640.1292349482</v>
          </cell>
          <cell r="AL311">
            <v>8514717.75</v>
          </cell>
          <cell r="BH311">
            <v>8208567.8900000006</v>
          </cell>
          <cell r="CU311" t="e">
            <v>#REF!</v>
          </cell>
          <cell r="DG311">
            <v>0</v>
          </cell>
        </row>
        <row r="312">
          <cell r="Q312">
            <v>0</v>
          </cell>
          <cell r="AC312">
            <v>0</v>
          </cell>
          <cell r="AL312">
            <v>0</v>
          </cell>
          <cell r="BH312">
            <v>0</v>
          </cell>
          <cell r="CU312" t="e">
            <v>#REF!</v>
          </cell>
          <cell r="DG312">
            <v>9857856.4650000017</v>
          </cell>
        </row>
        <row r="313">
          <cell r="Q313">
            <v>783300</v>
          </cell>
          <cell r="AC313">
            <v>0</v>
          </cell>
          <cell r="AL313">
            <v>619500</v>
          </cell>
          <cell r="BH313">
            <v>0</v>
          </cell>
          <cell r="CU313" t="e">
            <v>#REF!</v>
          </cell>
          <cell r="DG313">
            <v>0</v>
          </cell>
        </row>
        <row r="314">
          <cell r="Q314">
            <v>0</v>
          </cell>
          <cell r="AC314">
            <v>0</v>
          </cell>
          <cell r="AL314">
            <v>0</v>
          </cell>
          <cell r="BH314">
            <v>0</v>
          </cell>
          <cell r="CU314" t="e">
            <v>#REF!</v>
          </cell>
          <cell r="DG314">
            <v>500250</v>
          </cell>
        </row>
        <row r="315">
          <cell r="Q315">
            <v>0</v>
          </cell>
          <cell r="AC315">
            <v>0</v>
          </cell>
          <cell r="AL315">
            <v>0</v>
          </cell>
          <cell r="BH315">
            <v>0</v>
          </cell>
          <cell r="CU315" t="e">
            <v>#REF!</v>
          </cell>
          <cell r="DG315">
            <v>0</v>
          </cell>
        </row>
        <row r="316">
          <cell r="Q316">
            <v>0</v>
          </cell>
          <cell r="AC316">
            <v>0</v>
          </cell>
          <cell r="AL316">
            <v>0</v>
          </cell>
          <cell r="BH316">
            <v>0</v>
          </cell>
          <cell r="CU316" t="e">
            <v>#REF!</v>
          </cell>
          <cell r="DG316">
            <v>0</v>
          </cell>
        </row>
        <row r="317">
          <cell r="Q317">
            <v>66374190</v>
          </cell>
          <cell r="AC317">
            <v>61077781.677399181</v>
          </cell>
          <cell r="AL317">
            <v>58430866.000000007</v>
          </cell>
          <cell r="BH317">
            <v>44047456.813372165</v>
          </cell>
          <cell r="CU317" t="e">
            <v>#REF!</v>
          </cell>
          <cell r="DG317">
            <v>40751018.06420482</v>
          </cell>
        </row>
        <row r="318">
          <cell r="Q318">
            <v>1183714</v>
          </cell>
          <cell r="AC318">
            <v>1174572.7245653688</v>
          </cell>
          <cell r="AL318">
            <v>1042204.3887499999</v>
          </cell>
          <cell r="BH318">
            <v>1034278.8909975362</v>
          </cell>
          <cell r="CU318" t="e">
            <v>#REF!</v>
          </cell>
          <cell r="DG318">
            <v>956875.17100126494</v>
          </cell>
        </row>
        <row r="319">
          <cell r="Q319">
            <v>6283</v>
          </cell>
          <cell r="AC319">
            <v>0</v>
          </cell>
          <cell r="AL319">
            <v>0</v>
          </cell>
          <cell r="BH319">
            <v>0</v>
          </cell>
          <cell r="CU319" t="e">
            <v>#REF!</v>
          </cell>
          <cell r="DG319">
            <v>0</v>
          </cell>
        </row>
        <row r="320">
          <cell r="Q320">
            <v>117</v>
          </cell>
          <cell r="AC320">
            <v>0</v>
          </cell>
          <cell r="AL320">
            <v>0</v>
          </cell>
          <cell r="BH320">
            <v>0</v>
          </cell>
          <cell r="CU320" t="e">
            <v>#REF!</v>
          </cell>
          <cell r="DG320">
            <v>0</v>
          </cell>
        </row>
        <row r="321">
          <cell r="Q321">
            <v>1587947</v>
          </cell>
          <cell r="AC321">
            <v>1468215.9057067111</v>
          </cell>
          <cell r="AL321">
            <v>1164774.125</v>
          </cell>
          <cell r="BH321">
            <v>1393906.8611826634</v>
          </cell>
          <cell r="CU321" t="e">
            <v>#REF!</v>
          </cell>
          <cell r="DG321">
            <v>1222989.1792469879</v>
          </cell>
        </row>
        <row r="322">
          <cell r="Q322">
            <v>793977</v>
          </cell>
          <cell r="AC322">
            <v>734107.95285335556</v>
          </cell>
          <cell r="AL322">
            <v>582387.0625</v>
          </cell>
          <cell r="BH322">
            <v>696953.43059133168</v>
          </cell>
          <cell r="CU322" t="e">
            <v>#REF!</v>
          </cell>
          <cell r="DG322">
            <v>611494.58962349396</v>
          </cell>
        </row>
        <row r="323">
          <cell r="Q323">
            <v>199</v>
          </cell>
          <cell r="AC323">
            <v>0</v>
          </cell>
          <cell r="AL323">
            <v>0</v>
          </cell>
          <cell r="BH323">
            <v>0</v>
          </cell>
          <cell r="CU323" t="e">
            <v>#REF!</v>
          </cell>
          <cell r="DG323">
            <v>0</v>
          </cell>
        </row>
        <row r="324">
          <cell r="Q324">
            <v>72</v>
          </cell>
          <cell r="AC324">
            <v>0</v>
          </cell>
          <cell r="AL324">
            <v>0</v>
          </cell>
          <cell r="BH324">
            <v>0</v>
          </cell>
          <cell r="CU324" t="e">
            <v>#REF!</v>
          </cell>
          <cell r="DG324">
            <v>0</v>
          </cell>
        </row>
        <row r="325">
          <cell r="Q325">
            <v>16611556</v>
          </cell>
          <cell r="AC325">
            <v>15269445.419349795</v>
          </cell>
          <cell r="AL325">
            <v>14607716.500000002</v>
          </cell>
          <cell r="BH325">
            <v>14496631.3562997</v>
          </cell>
          <cell r="CU325" t="e">
            <v>#REF!</v>
          </cell>
          <cell r="DG325">
            <v>13411727.464168675</v>
          </cell>
        </row>
        <row r="326">
          <cell r="Q326">
            <v>2716106</v>
          </cell>
          <cell r="AC326">
            <v>2495967.0397014092</v>
          </cell>
          <cell r="AL326">
            <v>1980116.0125000002</v>
          </cell>
          <cell r="BH326">
            <v>2369641.664010528</v>
          </cell>
          <cell r="CU326" t="e">
            <v>#REF!</v>
          </cell>
          <cell r="DG326">
            <v>2079081.6047198796</v>
          </cell>
        </row>
        <row r="327">
          <cell r="Q327">
            <v>1578</v>
          </cell>
          <cell r="AC327">
            <v>0</v>
          </cell>
          <cell r="AL327">
            <v>0</v>
          </cell>
          <cell r="BH327">
            <v>0</v>
          </cell>
          <cell r="CU327" t="e">
            <v>#REF!</v>
          </cell>
          <cell r="DG327">
            <v>0</v>
          </cell>
        </row>
        <row r="328">
          <cell r="Q328">
            <v>261</v>
          </cell>
          <cell r="AC328">
            <v>0</v>
          </cell>
          <cell r="AL328">
            <v>0</v>
          </cell>
          <cell r="BH328">
            <v>0</v>
          </cell>
          <cell r="CU328" t="e">
            <v>#REF!</v>
          </cell>
          <cell r="DG328">
            <v>0</v>
          </cell>
        </row>
        <row r="329">
          <cell r="Q329">
            <v>7167740</v>
          </cell>
          <cell r="AC329">
            <v>0</v>
          </cell>
          <cell r="AL329">
            <v>0</v>
          </cell>
          <cell r="BH329">
            <v>0</v>
          </cell>
          <cell r="CU329" t="e">
            <v>#REF!</v>
          </cell>
          <cell r="DG329">
            <v>0</v>
          </cell>
        </row>
        <row r="330">
          <cell r="Q330">
            <v>0</v>
          </cell>
          <cell r="AC330">
            <v>7818000</v>
          </cell>
          <cell r="AL330">
            <v>0</v>
          </cell>
          <cell r="BH330">
            <v>0</v>
          </cell>
          <cell r="CU330" t="e">
            <v>#REF!</v>
          </cell>
          <cell r="DG330">
            <v>0</v>
          </cell>
        </row>
        <row r="331">
          <cell r="Q331">
            <v>0</v>
          </cell>
          <cell r="AC331">
            <v>2056168.3690453728</v>
          </cell>
          <cell r="AL331">
            <v>0</v>
          </cell>
          <cell r="BH331">
            <v>0</v>
          </cell>
          <cell r="CU331" t="e">
            <v>#REF!</v>
          </cell>
          <cell r="DG331">
            <v>0</v>
          </cell>
        </row>
        <row r="332">
          <cell r="Q332">
            <v>0</v>
          </cell>
          <cell r="AC332">
            <v>0</v>
          </cell>
          <cell r="AL332">
            <v>0</v>
          </cell>
          <cell r="BH332">
            <v>0</v>
          </cell>
          <cell r="CU332" t="e">
            <v>#REF!</v>
          </cell>
          <cell r="DG332">
            <v>0</v>
          </cell>
        </row>
        <row r="333">
          <cell r="Q333">
            <v>0</v>
          </cell>
          <cell r="AC333">
            <v>97912.3173513933</v>
          </cell>
          <cell r="AL333">
            <v>0</v>
          </cell>
          <cell r="BH333">
            <v>0</v>
          </cell>
          <cell r="CU333" t="e">
            <v>#REF!</v>
          </cell>
          <cell r="DG333">
            <v>0</v>
          </cell>
        </row>
        <row r="334">
          <cell r="Q334">
            <v>0</v>
          </cell>
          <cell r="AC334">
            <v>19582.075283634123</v>
          </cell>
          <cell r="AL334">
            <v>0</v>
          </cell>
          <cell r="BH334">
            <v>0</v>
          </cell>
          <cell r="CU334" t="e">
            <v>#REF!</v>
          </cell>
          <cell r="DG334">
            <v>0</v>
          </cell>
        </row>
        <row r="335">
          <cell r="Q335">
            <v>0</v>
          </cell>
          <cell r="AC335">
            <v>83226.246121973381</v>
          </cell>
          <cell r="AL335">
            <v>0</v>
          </cell>
          <cell r="BH335">
            <v>0</v>
          </cell>
          <cell r="CU335" t="e">
            <v>#REF!</v>
          </cell>
          <cell r="DG335">
            <v>0</v>
          </cell>
        </row>
        <row r="336">
          <cell r="Q336">
            <v>0</v>
          </cell>
          <cell r="AC336">
            <v>0</v>
          </cell>
          <cell r="AL336">
            <v>0</v>
          </cell>
          <cell r="BH336">
            <v>0</v>
          </cell>
          <cell r="CU336" t="e">
            <v>#REF!</v>
          </cell>
          <cell r="DG336">
            <v>0</v>
          </cell>
        </row>
        <row r="337">
          <cell r="Q337">
            <v>0</v>
          </cell>
          <cell r="AC337">
            <v>0</v>
          </cell>
          <cell r="AL337">
            <v>0</v>
          </cell>
          <cell r="BH337">
            <v>0</v>
          </cell>
          <cell r="CU337" t="e">
            <v>#REF!</v>
          </cell>
          <cell r="DG337">
            <v>0</v>
          </cell>
        </row>
        <row r="338">
          <cell r="Q338">
            <v>0</v>
          </cell>
          <cell r="AC338">
            <v>119453.76472332445</v>
          </cell>
          <cell r="AL338">
            <v>0</v>
          </cell>
          <cell r="BH338">
            <v>0</v>
          </cell>
          <cell r="CU338" t="e">
            <v>#REF!</v>
          </cell>
          <cell r="DG338">
            <v>0</v>
          </cell>
        </row>
        <row r="339">
          <cell r="Q339">
            <v>0</v>
          </cell>
          <cell r="AC339">
            <v>313320.96827103669</v>
          </cell>
          <cell r="AL339">
            <v>0</v>
          </cell>
          <cell r="BH339">
            <v>0</v>
          </cell>
          <cell r="CU339" t="e">
            <v>#REF!</v>
          </cell>
          <cell r="DG339">
            <v>0</v>
          </cell>
        </row>
        <row r="340">
          <cell r="Q340">
            <v>0</v>
          </cell>
          <cell r="AC340">
            <v>0</v>
          </cell>
          <cell r="AL340">
            <v>0</v>
          </cell>
          <cell r="BH340">
            <v>0</v>
          </cell>
          <cell r="CU340" t="e">
            <v>#REF!</v>
          </cell>
          <cell r="DG340">
            <v>0</v>
          </cell>
        </row>
        <row r="341">
          <cell r="Q341">
            <v>0</v>
          </cell>
          <cell r="AC341">
            <v>0</v>
          </cell>
          <cell r="AL341">
            <v>0</v>
          </cell>
          <cell r="BH341">
            <v>0</v>
          </cell>
          <cell r="CU341" t="e">
            <v>#REF!</v>
          </cell>
          <cell r="DG341">
            <v>0</v>
          </cell>
        </row>
        <row r="342">
          <cell r="Q342">
            <v>0</v>
          </cell>
          <cell r="AC342">
            <v>2937384.077540969</v>
          </cell>
          <cell r="AL342">
            <v>0</v>
          </cell>
          <cell r="BH342">
            <v>0</v>
          </cell>
          <cell r="CU342" t="e">
            <v>#REF!</v>
          </cell>
          <cell r="DG342">
            <v>0</v>
          </cell>
        </row>
        <row r="343">
          <cell r="Q343">
            <v>0</v>
          </cell>
          <cell r="AC343">
            <v>0</v>
          </cell>
          <cell r="AL343">
            <v>0</v>
          </cell>
          <cell r="BH343">
            <v>0</v>
          </cell>
          <cell r="CU343" t="e">
            <v>#REF!</v>
          </cell>
          <cell r="DG343">
            <v>0</v>
          </cell>
        </row>
        <row r="344">
          <cell r="Q344">
            <v>0</v>
          </cell>
          <cell r="AC344">
            <v>0</v>
          </cell>
          <cell r="AL344">
            <v>0</v>
          </cell>
          <cell r="BH344">
            <v>0</v>
          </cell>
          <cell r="CU344" t="e">
            <v>#REF!</v>
          </cell>
          <cell r="DG344">
            <v>0</v>
          </cell>
        </row>
        <row r="345">
          <cell r="Q345">
            <v>0</v>
          </cell>
          <cell r="AC345">
            <v>0</v>
          </cell>
          <cell r="AL345">
            <v>0</v>
          </cell>
          <cell r="BH345">
            <v>0</v>
          </cell>
          <cell r="CU345" t="e">
            <v>#REF!</v>
          </cell>
          <cell r="DG345">
            <v>0</v>
          </cell>
        </row>
        <row r="346">
          <cell r="Q346">
            <v>0</v>
          </cell>
          <cell r="AC346">
            <v>6658905</v>
          </cell>
          <cell r="AL346">
            <v>0</v>
          </cell>
          <cell r="BH346">
            <v>0</v>
          </cell>
          <cell r="CU346" t="e">
            <v>#REF!</v>
          </cell>
          <cell r="DG346">
            <v>0</v>
          </cell>
        </row>
        <row r="347">
          <cell r="Q347">
            <v>0</v>
          </cell>
          <cell r="AC347">
            <v>807140</v>
          </cell>
          <cell r="AL347">
            <v>0</v>
          </cell>
          <cell r="BH347">
            <v>0</v>
          </cell>
          <cell r="CU347" t="e">
            <v>#REF!</v>
          </cell>
          <cell r="DG347">
            <v>0</v>
          </cell>
        </row>
        <row r="348">
          <cell r="Q348">
            <v>0</v>
          </cell>
          <cell r="AC348">
            <v>400000</v>
          </cell>
          <cell r="AL348">
            <v>0</v>
          </cell>
          <cell r="BH348">
            <v>0</v>
          </cell>
          <cell r="CU348" t="e">
            <v>#REF!</v>
          </cell>
          <cell r="DG348">
            <v>0</v>
          </cell>
        </row>
        <row r="349">
          <cell r="Q349">
            <v>0</v>
          </cell>
          <cell r="AC349">
            <v>0</v>
          </cell>
          <cell r="AL349">
            <v>0</v>
          </cell>
          <cell r="BH349">
            <v>0</v>
          </cell>
          <cell r="CU349" t="e">
            <v>#REF!</v>
          </cell>
          <cell r="DG349">
            <v>0</v>
          </cell>
        </row>
        <row r="350">
          <cell r="Q350">
            <v>0</v>
          </cell>
          <cell r="AC350">
            <v>0</v>
          </cell>
          <cell r="AL350">
            <v>1076342</v>
          </cell>
          <cell r="BH350">
            <v>128382.08857910737</v>
          </cell>
          <cell r="CU350" t="e">
            <v>#REF!</v>
          </cell>
          <cell r="DG350">
            <v>1300000</v>
          </cell>
        </row>
        <row r="351">
          <cell r="Q351">
            <v>0</v>
          </cell>
          <cell r="AC351">
            <v>0</v>
          </cell>
          <cell r="AL351">
            <v>139918</v>
          </cell>
          <cell r="BH351">
            <v>75949.792030200973</v>
          </cell>
          <cell r="CU351" t="e">
            <v>#REF!</v>
          </cell>
          <cell r="DG351">
            <v>175000</v>
          </cell>
        </row>
        <row r="352">
          <cell r="Q352">
            <v>0</v>
          </cell>
          <cell r="AC352">
            <v>0</v>
          </cell>
          <cell r="AL352">
            <v>1212281</v>
          </cell>
          <cell r="BH352">
            <v>663626.28377109999</v>
          </cell>
          <cell r="CU352" t="e">
            <v>#REF!</v>
          </cell>
          <cell r="DG352">
            <v>700000</v>
          </cell>
        </row>
        <row r="353">
          <cell r="Q353">
            <v>0</v>
          </cell>
          <cell r="AC353">
            <v>0</v>
          </cell>
          <cell r="AL353">
            <v>368216</v>
          </cell>
          <cell r="BH353">
            <v>301600.91517857142</v>
          </cell>
          <cell r="CU353" t="e">
            <v>#REF!</v>
          </cell>
          <cell r="DG353">
            <v>300000</v>
          </cell>
        </row>
        <row r="354">
          <cell r="Q354">
            <v>0</v>
          </cell>
          <cell r="AC354">
            <v>0</v>
          </cell>
          <cell r="AL354">
            <v>92998</v>
          </cell>
          <cell r="BH354">
            <v>76250.000000000015</v>
          </cell>
          <cell r="CU354" t="e">
            <v>#REF!</v>
          </cell>
          <cell r="DG354">
            <v>75000</v>
          </cell>
        </row>
        <row r="355">
          <cell r="Q355">
            <v>0</v>
          </cell>
          <cell r="AC355">
            <v>0</v>
          </cell>
          <cell r="AL355">
            <v>379916</v>
          </cell>
          <cell r="BH355">
            <v>301600</v>
          </cell>
          <cell r="CU355" t="e">
            <v>#REF!</v>
          </cell>
          <cell r="DG355">
            <v>300000</v>
          </cell>
        </row>
        <row r="356">
          <cell r="Q356">
            <v>0</v>
          </cell>
          <cell r="AC356">
            <v>0</v>
          </cell>
          <cell r="AL356">
            <v>221100</v>
          </cell>
          <cell r="BH356">
            <v>177160</v>
          </cell>
          <cell r="CU356" t="e">
            <v>#REF!</v>
          </cell>
          <cell r="DG356">
            <v>240000</v>
          </cell>
        </row>
        <row r="357">
          <cell r="Q357">
            <v>0</v>
          </cell>
          <cell r="AC357">
            <v>0</v>
          </cell>
          <cell r="AL357">
            <v>0</v>
          </cell>
          <cell r="BH357">
            <v>0</v>
          </cell>
          <cell r="CU357">
            <v>0</v>
          </cell>
          <cell r="DG357">
            <v>0</v>
          </cell>
        </row>
        <row r="358">
          <cell r="Q358">
            <v>0</v>
          </cell>
          <cell r="AC358">
            <v>0</v>
          </cell>
          <cell r="AL358">
            <v>31750</v>
          </cell>
          <cell r="BH358">
            <v>35000</v>
          </cell>
          <cell r="CU358" t="e">
            <v>#REF!</v>
          </cell>
          <cell r="DG358">
            <v>10000</v>
          </cell>
        </row>
        <row r="359">
          <cell r="Q359">
            <v>0</v>
          </cell>
          <cell r="AC359">
            <v>0</v>
          </cell>
          <cell r="AL359">
            <v>109137</v>
          </cell>
          <cell r="BH359">
            <v>90000</v>
          </cell>
          <cell r="CU359" t="e">
            <v>#REF!</v>
          </cell>
          <cell r="DG359">
            <v>50000</v>
          </cell>
        </row>
        <row r="360">
          <cell r="Q360">
            <v>0</v>
          </cell>
          <cell r="AC360">
            <v>0</v>
          </cell>
          <cell r="AL360">
            <v>68700</v>
          </cell>
          <cell r="BH360">
            <v>7250</v>
          </cell>
          <cell r="CU360" t="e">
            <v>#REF!</v>
          </cell>
          <cell r="DG360">
            <v>50000</v>
          </cell>
        </row>
        <row r="361">
          <cell r="Q361">
            <v>0</v>
          </cell>
          <cell r="AC361">
            <v>0</v>
          </cell>
          <cell r="AL361">
            <v>83518</v>
          </cell>
          <cell r="BH361">
            <v>10257</v>
          </cell>
          <cell r="CU361" t="e">
            <v>#REF!</v>
          </cell>
          <cell r="DG361">
            <v>50000</v>
          </cell>
        </row>
        <row r="362">
          <cell r="Q362">
            <v>40481.81</v>
          </cell>
          <cell r="AC362">
            <v>40000</v>
          </cell>
          <cell r="AL362">
            <v>0</v>
          </cell>
          <cell r="BH362">
            <v>81871.999999999985</v>
          </cell>
          <cell r="CU362" t="e">
            <v>#REF!</v>
          </cell>
          <cell r="DG362">
            <v>64640</v>
          </cell>
        </row>
        <row r="363">
          <cell r="Q363">
            <v>16350.5</v>
          </cell>
          <cell r="AC363">
            <v>0</v>
          </cell>
          <cell r="AL363">
            <v>0</v>
          </cell>
          <cell r="BH363">
            <v>23642</v>
          </cell>
          <cell r="CU363" t="e">
            <v>#REF!</v>
          </cell>
          <cell r="DG363">
            <v>0</v>
          </cell>
        </row>
        <row r="364">
          <cell r="Q364">
            <v>210939.8</v>
          </cell>
          <cell r="AC364">
            <v>0</v>
          </cell>
          <cell r="AL364">
            <v>0</v>
          </cell>
          <cell r="BH364">
            <v>0</v>
          </cell>
          <cell r="CU364" t="e">
            <v>#REF!</v>
          </cell>
          <cell r="DG364">
            <v>0</v>
          </cell>
        </row>
        <row r="365">
          <cell r="Q365">
            <v>0</v>
          </cell>
          <cell r="AC365">
            <v>0</v>
          </cell>
          <cell r="AL365">
            <v>0</v>
          </cell>
          <cell r="BH365">
            <v>0</v>
          </cell>
          <cell r="CU365">
            <v>0</v>
          </cell>
          <cell r="DG365">
            <v>0</v>
          </cell>
        </row>
        <row r="366">
          <cell r="Q366">
            <v>9773875.9800000004</v>
          </cell>
          <cell r="AC366">
            <v>0</v>
          </cell>
          <cell r="AL366">
            <v>0</v>
          </cell>
          <cell r="BH366">
            <v>10115</v>
          </cell>
          <cell r="CU366" t="e">
            <v>#REF!</v>
          </cell>
          <cell r="DG366">
            <v>0</v>
          </cell>
        </row>
        <row r="367">
          <cell r="Q367">
            <v>397435.64</v>
          </cell>
          <cell r="AC367">
            <v>0</v>
          </cell>
          <cell r="AL367">
            <v>0</v>
          </cell>
          <cell r="BH367">
            <v>310500</v>
          </cell>
          <cell r="CU367" t="e">
            <v>#REF!</v>
          </cell>
          <cell r="DG367">
            <v>0</v>
          </cell>
        </row>
        <row r="368">
          <cell r="Q368">
            <v>0</v>
          </cell>
          <cell r="AC368">
            <v>0</v>
          </cell>
          <cell r="AL368">
            <v>0</v>
          </cell>
          <cell r="BH368">
            <v>100</v>
          </cell>
          <cell r="CU368" t="e">
            <v>#REF!</v>
          </cell>
          <cell r="DG368">
            <v>0</v>
          </cell>
        </row>
        <row r="369">
          <cell r="Q369">
            <v>4661.8900000000003</v>
          </cell>
          <cell r="AC369">
            <v>0</v>
          </cell>
          <cell r="AL369">
            <v>0</v>
          </cell>
          <cell r="BH369">
            <v>22000</v>
          </cell>
          <cell r="CU369" t="e">
            <v>#REF!</v>
          </cell>
          <cell r="DG369">
            <v>0</v>
          </cell>
        </row>
        <row r="370">
          <cell r="Q370">
            <v>56137221.689999998</v>
          </cell>
          <cell r="AC370">
            <v>0</v>
          </cell>
          <cell r="AL370">
            <v>0</v>
          </cell>
          <cell r="BH370">
            <v>455450.00000000006</v>
          </cell>
          <cell r="CU370" t="e">
            <v>#REF!</v>
          </cell>
          <cell r="DG370">
            <v>0</v>
          </cell>
        </row>
        <row r="371">
          <cell r="Q371">
            <v>751657.68</v>
          </cell>
          <cell r="AC371">
            <v>0</v>
          </cell>
          <cell r="AL371">
            <v>0</v>
          </cell>
          <cell r="BH371">
            <v>5100.0000000000009</v>
          </cell>
          <cell r="CU371" t="e">
            <v>#REF!</v>
          </cell>
          <cell r="DG371">
            <v>0</v>
          </cell>
        </row>
        <row r="372">
          <cell r="Q372">
            <v>0</v>
          </cell>
          <cell r="AC372">
            <v>200000</v>
          </cell>
          <cell r="AL372">
            <v>226000</v>
          </cell>
          <cell r="BH372">
            <v>228000</v>
          </cell>
          <cell r="CU372" t="e">
            <v>#REF!</v>
          </cell>
          <cell r="DG372">
            <v>500000</v>
          </cell>
        </row>
        <row r="373">
          <cell r="Q373">
            <v>322246.40000000002</v>
          </cell>
          <cell r="AC373">
            <v>0</v>
          </cell>
          <cell r="AL373">
            <v>0</v>
          </cell>
          <cell r="BH373">
            <v>100</v>
          </cell>
          <cell r="CU373" t="e">
            <v>#REF!</v>
          </cell>
          <cell r="DG373">
            <v>150000</v>
          </cell>
        </row>
        <row r="374">
          <cell r="Q374">
            <v>21296681.170000002</v>
          </cell>
          <cell r="AC374">
            <v>0</v>
          </cell>
          <cell r="AL374">
            <v>2967.5125000000003</v>
          </cell>
          <cell r="BH374">
            <v>3200000.0000000005</v>
          </cell>
          <cell r="CU374" t="e">
            <v>#REF!</v>
          </cell>
          <cell r="DG374">
            <v>0</v>
          </cell>
        </row>
        <row r="375">
          <cell r="Q375">
            <v>36049.51</v>
          </cell>
          <cell r="AC375">
            <v>0</v>
          </cell>
          <cell r="AL375">
            <v>26556461</v>
          </cell>
          <cell r="BH375">
            <v>627579.42000000004</v>
          </cell>
          <cell r="CU375">
            <v>17585000</v>
          </cell>
          <cell r="DG375">
            <v>0</v>
          </cell>
        </row>
        <row r="376">
          <cell r="Q376">
            <v>0</v>
          </cell>
          <cell r="AC376">
            <v>0</v>
          </cell>
          <cell r="AL376">
            <v>0</v>
          </cell>
          <cell r="BH376">
            <v>0</v>
          </cell>
          <cell r="CU376">
            <v>0</v>
          </cell>
          <cell r="DG376">
            <v>0</v>
          </cell>
        </row>
        <row r="377">
          <cell r="Q377">
            <v>8873.06</v>
          </cell>
          <cell r="AC377">
            <v>0</v>
          </cell>
          <cell r="AL377">
            <v>0</v>
          </cell>
          <cell r="BH377">
            <v>0</v>
          </cell>
          <cell r="CU377" t="e">
            <v>#REF!</v>
          </cell>
          <cell r="DG377">
            <v>0</v>
          </cell>
        </row>
        <row r="378">
          <cell r="Q378">
            <v>17609.759999999998</v>
          </cell>
          <cell r="AC378">
            <v>0</v>
          </cell>
          <cell r="AL378">
            <v>0</v>
          </cell>
          <cell r="BH378">
            <v>0</v>
          </cell>
          <cell r="CU378" t="e">
            <v>#REF!</v>
          </cell>
          <cell r="DG378">
            <v>0</v>
          </cell>
        </row>
        <row r="379">
          <cell r="Q379">
            <v>9995525.5499999989</v>
          </cell>
          <cell r="AC379">
            <v>0</v>
          </cell>
          <cell r="AL379">
            <v>0</v>
          </cell>
          <cell r="BH379">
            <v>0</v>
          </cell>
          <cell r="CU379" t="e">
            <v>#REF!</v>
          </cell>
          <cell r="DG379">
            <v>0</v>
          </cell>
        </row>
        <row r="380">
          <cell r="Q380">
            <v>0</v>
          </cell>
          <cell r="AC380">
            <v>0</v>
          </cell>
          <cell r="AL380">
            <v>0</v>
          </cell>
          <cell r="BH380">
            <v>0</v>
          </cell>
          <cell r="CU380" t="e">
            <v>#REF!</v>
          </cell>
          <cell r="DG380">
            <v>0</v>
          </cell>
        </row>
        <row r="381">
          <cell r="Q381">
            <v>0</v>
          </cell>
          <cell r="AC381">
            <v>0</v>
          </cell>
          <cell r="AL381">
            <v>0</v>
          </cell>
          <cell r="BH381">
            <v>0</v>
          </cell>
          <cell r="CU381" t="e">
            <v>#REF!</v>
          </cell>
          <cell r="DG381">
            <v>0</v>
          </cell>
        </row>
        <row r="382">
          <cell r="Q382">
            <v>0</v>
          </cell>
          <cell r="AC382">
            <v>0</v>
          </cell>
          <cell r="AL382">
            <v>0</v>
          </cell>
          <cell r="BH382">
            <v>0</v>
          </cell>
          <cell r="CU382" t="e">
            <v>#REF!</v>
          </cell>
          <cell r="DG382">
            <v>0</v>
          </cell>
        </row>
        <row r="383">
          <cell r="Q383">
            <v>0</v>
          </cell>
          <cell r="AC383">
            <v>0</v>
          </cell>
          <cell r="AL383">
            <v>0</v>
          </cell>
          <cell r="BH383">
            <v>0</v>
          </cell>
          <cell r="CU383" t="e">
            <v>#REF!</v>
          </cell>
          <cell r="DG383">
            <v>0</v>
          </cell>
        </row>
        <row r="384">
          <cell r="Q384">
            <v>0</v>
          </cell>
          <cell r="AC384">
            <v>0</v>
          </cell>
          <cell r="AL384">
            <v>0</v>
          </cell>
          <cell r="BH384">
            <v>0</v>
          </cell>
          <cell r="CU384" t="e">
            <v>#REF!</v>
          </cell>
          <cell r="DG384">
            <v>0</v>
          </cell>
        </row>
        <row r="385">
          <cell r="Q385">
            <v>0</v>
          </cell>
          <cell r="AC385">
            <v>0</v>
          </cell>
          <cell r="AL385">
            <v>0</v>
          </cell>
          <cell r="BH385">
            <v>0</v>
          </cell>
          <cell r="CU385" t="e">
            <v>#REF!</v>
          </cell>
          <cell r="DG385">
            <v>0</v>
          </cell>
        </row>
        <row r="386">
          <cell r="Q386">
            <v>0</v>
          </cell>
          <cell r="AC386">
            <v>0</v>
          </cell>
          <cell r="AL386">
            <v>0</v>
          </cell>
          <cell r="BH386">
            <v>0</v>
          </cell>
          <cell r="CU386" t="e">
            <v>#REF!</v>
          </cell>
          <cell r="DG386">
            <v>0</v>
          </cell>
        </row>
        <row r="387">
          <cell r="Q387">
            <v>68.12</v>
          </cell>
          <cell r="AC387">
            <v>0</v>
          </cell>
          <cell r="AL387">
            <v>0</v>
          </cell>
          <cell r="BH387">
            <v>0</v>
          </cell>
          <cell r="CU387" t="e">
            <v>#REF!</v>
          </cell>
          <cell r="DG387">
            <v>0</v>
          </cell>
        </row>
        <row r="388">
          <cell r="Q388">
            <v>4165449.69</v>
          </cell>
          <cell r="AC388">
            <v>2683000</v>
          </cell>
          <cell r="AL388">
            <v>4599999.9999995232</v>
          </cell>
          <cell r="BH388">
            <v>2510200</v>
          </cell>
          <cell r="CU388">
            <v>3909522.8220287208</v>
          </cell>
          <cell r="DG388">
            <v>2501080.7742329668</v>
          </cell>
        </row>
        <row r="389">
          <cell r="Q389">
            <v>502738.04</v>
          </cell>
          <cell r="AC389">
            <v>0</v>
          </cell>
          <cell r="AL389">
            <v>63487.626250000001</v>
          </cell>
          <cell r="BH389">
            <v>200700</v>
          </cell>
          <cell r="CU389" t="e">
            <v>#REF!</v>
          </cell>
          <cell r="DG389">
            <v>0</v>
          </cell>
        </row>
        <row r="390">
          <cell r="Q390">
            <v>0</v>
          </cell>
          <cell r="AC390">
            <v>0</v>
          </cell>
          <cell r="AL390">
            <v>0</v>
          </cell>
          <cell r="BH390">
            <v>0</v>
          </cell>
          <cell r="CU390" t="e">
            <v>#REF!</v>
          </cell>
          <cell r="DG390">
            <v>0</v>
          </cell>
        </row>
        <row r="391">
          <cell r="Q391">
            <v>471437.14</v>
          </cell>
          <cell r="AC391">
            <v>163000</v>
          </cell>
          <cell r="AL391">
            <v>276000</v>
          </cell>
          <cell r="BH391">
            <v>214909.99999999997</v>
          </cell>
          <cell r="CU391" t="e">
            <v>#REF!</v>
          </cell>
          <cell r="DG391">
            <v>330000</v>
          </cell>
        </row>
        <row r="392">
          <cell r="Q392">
            <v>0</v>
          </cell>
          <cell r="AC392">
            <v>0</v>
          </cell>
          <cell r="AL392">
            <v>0</v>
          </cell>
          <cell r="BH392">
            <v>0</v>
          </cell>
          <cell r="CU392" t="e">
            <v>#REF!</v>
          </cell>
          <cell r="DG392">
            <v>0</v>
          </cell>
        </row>
        <row r="393">
          <cell r="Q393">
            <v>0</v>
          </cell>
          <cell r="AC393">
            <v>0</v>
          </cell>
          <cell r="AL393">
            <v>0</v>
          </cell>
          <cell r="BH393">
            <v>363000</v>
          </cell>
          <cell r="CU393" t="e">
            <v>#REF!</v>
          </cell>
          <cell r="DG393">
            <v>250000</v>
          </cell>
        </row>
        <row r="394">
          <cell r="Q394">
            <v>511543.49</v>
          </cell>
          <cell r="AC394">
            <v>0</v>
          </cell>
          <cell r="AL394">
            <v>2524082</v>
          </cell>
          <cell r="BH394">
            <v>3323517.68</v>
          </cell>
          <cell r="CU394" t="e">
            <v>#REF!</v>
          </cell>
          <cell r="DG394">
            <v>2567000</v>
          </cell>
        </row>
        <row r="395">
          <cell r="Q395">
            <v>0</v>
          </cell>
          <cell r="AC395">
            <v>0</v>
          </cell>
          <cell r="AL395">
            <v>216000</v>
          </cell>
          <cell r="BH395">
            <v>0</v>
          </cell>
          <cell r="CU395" t="e">
            <v>#REF!</v>
          </cell>
          <cell r="DG395">
            <v>981144</v>
          </cell>
        </row>
        <row r="396">
          <cell r="Q396">
            <v>1145988</v>
          </cell>
          <cell r="AC396">
            <v>0</v>
          </cell>
          <cell r="AL396">
            <v>458000</v>
          </cell>
          <cell r="BH396">
            <v>15140000</v>
          </cell>
          <cell r="CU396" t="e">
            <v>#REF!</v>
          </cell>
          <cell r="DG396">
            <v>1080000</v>
          </cell>
        </row>
        <row r="397">
          <cell r="Q397">
            <v>40194</v>
          </cell>
          <cell r="AC397">
            <v>40194</v>
          </cell>
          <cell r="AL397">
            <v>66990</v>
          </cell>
          <cell r="BH397">
            <v>0</v>
          </cell>
          <cell r="CU397" t="e">
            <v>#REF!</v>
          </cell>
          <cell r="DG397">
            <v>0</v>
          </cell>
        </row>
        <row r="398">
          <cell r="Q398">
            <v>0</v>
          </cell>
          <cell r="AC398">
            <v>0</v>
          </cell>
          <cell r="AL398">
            <v>0</v>
          </cell>
          <cell r="BH398">
            <v>0</v>
          </cell>
          <cell r="CU398" t="e">
            <v>#REF!</v>
          </cell>
          <cell r="DG398">
            <v>0</v>
          </cell>
        </row>
        <row r="399">
          <cell r="Q399">
            <v>0</v>
          </cell>
          <cell r="AC399">
            <v>0</v>
          </cell>
          <cell r="AL399">
            <v>98500</v>
          </cell>
          <cell r="BH399">
            <v>220000.00000000003</v>
          </cell>
          <cell r="CU399" t="e">
            <v>#REF!</v>
          </cell>
          <cell r="DG399">
            <v>0</v>
          </cell>
        </row>
        <row r="400">
          <cell r="Q400">
            <v>0</v>
          </cell>
          <cell r="AC400">
            <v>0</v>
          </cell>
          <cell r="AL400">
            <v>52600</v>
          </cell>
          <cell r="BH400">
            <v>0</v>
          </cell>
          <cell r="CU400" t="e">
            <v>#REF!</v>
          </cell>
          <cell r="DG400">
            <v>0</v>
          </cell>
        </row>
        <row r="401">
          <cell r="Q401">
            <v>0</v>
          </cell>
          <cell r="AC401">
            <v>0</v>
          </cell>
          <cell r="AL401">
            <v>0</v>
          </cell>
          <cell r="BH401">
            <v>0</v>
          </cell>
          <cell r="CU401">
            <v>0</v>
          </cell>
          <cell r="DG401">
            <v>509768</v>
          </cell>
        </row>
        <row r="402">
          <cell r="Q402">
            <v>0</v>
          </cell>
          <cell r="AC402">
            <v>0</v>
          </cell>
          <cell r="AL402">
            <v>0</v>
          </cell>
          <cell r="BH402">
            <v>0</v>
          </cell>
          <cell r="CU402" t="e">
            <v>#REF!</v>
          </cell>
          <cell r="DG402">
            <v>0</v>
          </cell>
        </row>
        <row r="403">
          <cell r="Q403">
            <v>0</v>
          </cell>
          <cell r="AC403">
            <v>0</v>
          </cell>
          <cell r="AL403">
            <v>0</v>
          </cell>
          <cell r="BH403">
            <v>0</v>
          </cell>
          <cell r="CU403" t="e">
            <v>#REF!</v>
          </cell>
          <cell r="DG403">
            <v>40000</v>
          </cell>
        </row>
        <row r="404">
          <cell r="Q404">
            <v>0</v>
          </cell>
          <cell r="AC404">
            <v>0</v>
          </cell>
          <cell r="AL404">
            <v>0</v>
          </cell>
          <cell r="BH404">
            <v>0</v>
          </cell>
          <cell r="CU404" t="e">
            <v>#REF!</v>
          </cell>
          <cell r="DG404">
            <v>0</v>
          </cell>
        </row>
        <row r="405">
          <cell r="Q405">
            <v>0</v>
          </cell>
          <cell r="AC405">
            <v>0</v>
          </cell>
          <cell r="AL405">
            <v>0</v>
          </cell>
          <cell r="BH405">
            <v>0</v>
          </cell>
          <cell r="CU405">
            <v>0</v>
          </cell>
          <cell r="DG405">
            <v>0</v>
          </cell>
        </row>
        <row r="406">
          <cell r="Q406">
            <v>0</v>
          </cell>
          <cell r="AC406">
            <v>0</v>
          </cell>
          <cell r="AL406">
            <v>0</v>
          </cell>
          <cell r="BH406">
            <v>0</v>
          </cell>
          <cell r="CU406" t="e">
            <v>#REF!</v>
          </cell>
          <cell r="DG406">
            <v>0</v>
          </cell>
        </row>
        <row r="407">
          <cell r="Q407">
            <v>193842554.81</v>
          </cell>
          <cell r="AC407">
            <v>73129664.557703972</v>
          </cell>
          <cell r="AL407">
            <v>33664395.285481453</v>
          </cell>
          <cell r="BH407">
            <v>500029.42</v>
          </cell>
          <cell r="CU407" t="e">
            <v>#REF!</v>
          </cell>
          <cell r="DG407">
            <v>0</v>
          </cell>
        </row>
        <row r="408">
          <cell r="Q408">
            <v>0</v>
          </cell>
          <cell r="AC408">
            <v>0</v>
          </cell>
          <cell r="AL408">
            <v>0</v>
          </cell>
          <cell r="BH408">
            <v>0</v>
          </cell>
          <cell r="CU408">
            <v>9349559.8342000805</v>
          </cell>
          <cell r="DG408">
            <v>3217250.3044560114</v>
          </cell>
        </row>
        <row r="409">
          <cell r="Q409">
            <v>0</v>
          </cell>
          <cell r="AC409">
            <v>0</v>
          </cell>
          <cell r="AL409">
            <v>0</v>
          </cell>
          <cell r="BH409">
            <v>0</v>
          </cell>
          <cell r="CU409" t="e">
            <v>#REF!</v>
          </cell>
          <cell r="DG409">
            <v>0</v>
          </cell>
        </row>
        <row r="410">
          <cell r="Q410">
            <v>0</v>
          </cell>
          <cell r="AC410">
            <v>0</v>
          </cell>
          <cell r="AL410">
            <v>0</v>
          </cell>
          <cell r="BH410">
            <v>0</v>
          </cell>
          <cell r="CU410" t="e">
            <v>#REF!</v>
          </cell>
          <cell r="DG410">
            <v>0</v>
          </cell>
        </row>
        <row r="411">
          <cell r="Q411">
            <v>115815602.81</v>
          </cell>
          <cell r="AC411">
            <v>96299053.238451049</v>
          </cell>
          <cell r="AL411">
            <v>34977786.681486733</v>
          </cell>
          <cell r="BH411">
            <v>23548831.465648986</v>
          </cell>
          <cell r="CU411" t="e">
            <v>#REF!</v>
          </cell>
          <cell r="DG411">
            <v>0</v>
          </cell>
        </row>
        <row r="412">
          <cell r="Q412">
            <v>0</v>
          </cell>
          <cell r="AC412">
            <v>0</v>
          </cell>
          <cell r="AL412">
            <v>0</v>
          </cell>
          <cell r="BH412">
            <v>0</v>
          </cell>
          <cell r="CU412">
            <v>6921642.0229868526</v>
          </cell>
          <cell r="DG412">
            <v>2845041.5204988075</v>
          </cell>
        </row>
        <row r="413">
          <cell r="Q413">
            <v>0</v>
          </cell>
          <cell r="AC413">
            <v>0</v>
          </cell>
          <cell r="AL413">
            <v>0</v>
          </cell>
          <cell r="BH413">
            <v>0</v>
          </cell>
          <cell r="CU413" t="e">
            <v>#REF!</v>
          </cell>
          <cell r="DG413">
            <v>0</v>
          </cell>
        </row>
        <row r="414">
          <cell r="Q414">
            <v>1716.64</v>
          </cell>
          <cell r="AC414">
            <v>0</v>
          </cell>
          <cell r="AL414">
            <v>0</v>
          </cell>
          <cell r="BH414">
            <v>1000</v>
          </cell>
          <cell r="CU414" t="e">
            <v>#REF!</v>
          </cell>
          <cell r="DG414">
            <v>0</v>
          </cell>
        </row>
        <row r="415">
          <cell r="Q415">
            <v>2103.2600000000002</v>
          </cell>
          <cell r="AC415">
            <v>0</v>
          </cell>
          <cell r="AL415">
            <v>0</v>
          </cell>
          <cell r="BH415">
            <v>1699.99</v>
          </cell>
          <cell r="CU415" t="e">
            <v>#REF!</v>
          </cell>
          <cell r="DG415">
            <v>0</v>
          </cell>
        </row>
        <row r="416">
          <cell r="Q416">
            <v>0</v>
          </cell>
          <cell r="AC416">
            <v>0</v>
          </cell>
          <cell r="AL416">
            <v>0</v>
          </cell>
          <cell r="BH416">
            <v>0</v>
          </cell>
          <cell r="CU416">
            <v>9573000</v>
          </cell>
          <cell r="DG416">
            <v>0</v>
          </cell>
        </row>
        <row r="417">
          <cell r="Q417">
            <v>718944604.35000002</v>
          </cell>
          <cell r="AC417">
            <v>742253000</v>
          </cell>
          <cell r="AL417">
            <v>670874233.13106906</v>
          </cell>
          <cell r="BH417">
            <v>740881182.12641954</v>
          </cell>
          <cell r="CU417">
            <v>732400000</v>
          </cell>
          <cell r="DG417">
            <v>617558370</v>
          </cell>
        </row>
        <row r="418">
          <cell r="Q418">
            <v>180474984.11000001</v>
          </cell>
          <cell r="AC418">
            <v>184079000</v>
          </cell>
          <cell r="AL418">
            <v>163574634.30000001</v>
          </cell>
          <cell r="BH418">
            <v>184217460.29011655</v>
          </cell>
          <cell r="CU418">
            <v>177392000</v>
          </cell>
          <cell r="DG418">
            <v>0</v>
          </cell>
        </row>
        <row r="419">
          <cell r="Q419">
            <v>0</v>
          </cell>
          <cell r="AC419">
            <v>0</v>
          </cell>
          <cell r="AL419">
            <v>41363</v>
          </cell>
          <cell r="BH419">
            <v>32400</v>
          </cell>
          <cell r="CU419">
            <v>5000</v>
          </cell>
          <cell r="DG419">
            <v>0</v>
          </cell>
        </row>
        <row r="420">
          <cell r="Q420">
            <v>0</v>
          </cell>
          <cell r="AC420">
            <v>0</v>
          </cell>
          <cell r="AL420">
            <v>33871196.224999994</v>
          </cell>
          <cell r="BH420">
            <v>40824056.594435111</v>
          </cell>
          <cell r="CU420">
            <v>35449000</v>
          </cell>
          <cell r="DG420">
            <v>56626860</v>
          </cell>
        </row>
        <row r="421">
          <cell r="Q421">
            <v>0</v>
          </cell>
          <cell r="AC421">
            <v>0</v>
          </cell>
          <cell r="AL421">
            <v>1098271.925</v>
          </cell>
          <cell r="BH421">
            <v>6774654.7149941754</v>
          </cell>
          <cell r="CU421">
            <v>4373000</v>
          </cell>
          <cell r="DG421">
            <v>0</v>
          </cell>
        </row>
        <row r="422">
          <cell r="Q422">
            <v>81776</v>
          </cell>
          <cell r="AC422">
            <v>0</v>
          </cell>
          <cell r="AL422">
            <v>0</v>
          </cell>
          <cell r="BH422">
            <v>0</v>
          </cell>
          <cell r="CU422" t="e">
            <v>#REF!</v>
          </cell>
          <cell r="DG422">
            <v>0</v>
          </cell>
        </row>
        <row r="423">
          <cell r="Q423">
            <v>0</v>
          </cell>
          <cell r="AC423">
            <v>0</v>
          </cell>
          <cell r="AL423">
            <v>0</v>
          </cell>
          <cell r="BH423">
            <v>0</v>
          </cell>
          <cell r="CU423" t="e">
            <v>#REF!</v>
          </cell>
          <cell r="DG423">
            <v>0</v>
          </cell>
        </row>
        <row r="424">
          <cell r="Q424">
            <v>76270610.450000003</v>
          </cell>
          <cell r="AC424">
            <v>0</v>
          </cell>
          <cell r="AL424">
            <v>0</v>
          </cell>
          <cell r="BH424">
            <v>40050000.000000007</v>
          </cell>
          <cell r="CU424" t="e">
            <v>#REF!</v>
          </cell>
          <cell r="DG424">
            <v>0</v>
          </cell>
        </row>
        <row r="425">
          <cell r="Q425">
            <v>35415.9</v>
          </cell>
          <cell r="AC425">
            <v>0</v>
          </cell>
          <cell r="AL425">
            <v>0</v>
          </cell>
          <cell r="BH425">
            <v>50000.000000000007</v>
          </cell>
          <cell r="CU425" t="e">
            <v>#REF!</v>
          </cell>
          <cell r="DG425">
            <v>0</v>
          </cell>
        </row>
        <row r="426">
          <cell r="Q426">
            <v>0</v>
          </cell>
          <cell r="AC426">
            <v>0</v>
          </cell>
          <cell r="AL426">
            <v>0</v>
          </cell>
          <cell r="BH426">
            <v>0</v>
          </cell>
          <cell r="CU426" t="e">
            <v>#REF!</v>
          </cell>
          <cell r="DG426">
            <v>13342349.841</v>
          </cell>
        </row>
        <row r="427">
          <cell r="Q427">
            <v>0</v>
          </cell>
          <cell r="AC427">
            <v>0</v>
          </cell>
          <cell r="AL427">
            <v>0</v>
          </cell>
          <cell r="BH427">
            <v>0</v>
          </cell>
          <cell r="CU427" t="e">
            <v>#REF!</v>
          </cell>
          <cell r="DG427">
            <v>10132810.399999999</v>
          </cell>
        </row>
        <row r="428">
          <cell r="Q428">
            <v>0</v>
          </cell>
          <cell r="AC428">
            <v>0</v>
          </cell>
          <cell r="AL428">
            <v>0</v>
          </cell>
          <cell r="BH428">
            <v>0</v>
          </cell>
          <cell r="CU428" t="e">
            <v>#REF!</v>
          </cell>
          <cell r="DG428">
            <v>0</v>
          </cell>
        </row>
        <row r="429">
          <cell r="Q429">
            <v>0</v>
          </cell>
          <cell r="AC429">
            <v>2590850</v>
          </cell>
          <cell r="AL429">
            <v>0</v>
          </cell>
          <cell r="BH429">
            <v>0</v>
          </cell>
          <cell r="CU429" t="e">
            <v>#REF!</v>
          </cell>
          <cell r="DG429">
            <v>0</v>
          </cell>
        </row>
        <row r="430">
          <cell r="Q430">
            <v>0</v>
          </cell>
          <cell r="AC430">
            <v>0</v>
          </cell>
          <cell r="AL430">
            <v>0</v>
          </cell>
          <cell r="BH430">
            <v>0</v>
          </cell>
          <cell r="CU430">
            <v>0</v>
          </cell>
          <cell r="DG430">
            <v>1311392.2570400003</v>
          </cell>
        </row>
        <row r="431">
          <cell r="Q431">
            <v>0</v>
          </cell>
          <cell r="AC431">
            <v>7590138</v>
          </cell>
          <cell r="AL431">
            <v>0</v>
          </cell>
          <cell r="BH431">
            <v>0</v>
          </cell>
          <cell r="CU431" t="e">
            <v>#REF!</v>
          </cell>
          <cell r="DG431">
            <v>0</v>
          </cell>
        </row>
        <row r="432">
          <cell r="Q432">
            <v>0</v>
          </cell>
          <cell r="AC432">
            <v>0</v>
          </cell>
          <cell r="AL432">
            <v>0</v>
          </cell>
          <cell r="BH432">
            <v>0</v>
          </cell>
          <cell r="CU432" t="e">
            <v>#REF!</v>
          </cell>
          <cell r="DG432">
            <v>0</v>
          </cell>
        </row>
        <row r="433">
          <cell r="Q433">
            <v>337435422.72000003</v>
          </cell>
          <cell r="AC433">
            <v>0</v>
          </cell>
          <cell r="AL433">
            <v>0</v>
          </cell>
          <cell r="BH433">
            <v>0</v>
          </cell>
          <cell r="CU433" t="e">
            <v>#REF!</v>
          </cell>
          <cell r="DG433">
            <v>10000000</v>
          </cell>
        </row>
        <row r="434">
          <cell r="Q434">
            <v>0</v>
          </cell>
          <cell r="AC434">
            <v>0</v>
          </cell>
          <cell r="AL434">
            <v>0</v>
          </cell>
          <cell r="BH434">
            <v>11561411.080566375</v>
          </cell>
          <cell r="CU434" t="e">
            <v>#REF!</v>
          </cell>
          <cell r="DG434">
            <v>40000000</v>
          </cell>
        </row>
        <row r="435">
          <cell r="Q435">
            <v>2391963.91</v>
          </cell>
          <cell r="AC435">
            <v>0</v>
          </cell>
          <cell r="AL435">
            <v>0</v>
          </cell>
          <cell r="BH435">
            <v>12070000</v>
          </cell>
          <cell r="CU435" t="e">
            <v>#REF!</v>
          </cell>
          <cell r="DG435">
            <v>0</v>
          </cell>
        </row>
        <row r="436">
          <cell r="Q436">
            <v>37169706.119999997</v>
          </cell>
          <cell r="AC436">
            <v>0</v>
          </cell>
          <cell r="AL436">
            <v>0</v>
          </cell>
          <cell r="BH436">
            <v>0</v>
          </cell>
          <cell r="CU436" t="e">
            <v>#REF!</v>
          </cell>
          <cell r="DG436">
            <v>0</v>
          </cell>
        </row>
        <row r="437">
          <cell r="Q437">
            <v>0</v>
          </cell>
          <cell r="AC437">
            <v>0</v>
          </cell>
          <cell r="AL437">
            <v>0</v>
          </cell>
          <cell r="BH437">
            <v>0</v>
          </cell>
          <cell r="CU437" t="e">
            <v>#REF!</v>
          </cell>
          <cell r="DG437">
            <v>0</v>
          </cell>
        </row>
        <row r="438">
          <cell r="Q438">
            <v>0</v>
          </cell>
          <cell r="AC438">
            <v>0</v>
          </cell>
          <cell r="AL438">
            <v>0</v>
          </cell>
          <cell r="BH438">
            <v>0</v>
          </cell>
          <cell r="CU438" t="e">
            <v>#REF!</v>
          </cell>
          <cell r="DG438">
            <v>0</v>
          </cell>
        </row>
        <row r="439">
          <cell r="Q439">
            <v>0</v>
          </cell>
          <cell r="AC439">
            <v>0</v>
          </cell>
          <cell r="AL439">
            <v>0</v>
          </cell>
          <cell r="BH439">
            <v>0</v>
          </cell>
          <cell r="CU439">
            <v>0</v>
          </cell>
          <cell r="DG439">
            <v>0</v>
          </cell>
        </row>
        <row r="440">
          <cell r="Q440">
            <v>20389175</v>
          </cell>
          <cell r="AC440">
            <v>0</v>
          </cell>
          <cell r="AL440">
            <v>0</v>
          </cell>
          <cell r="BH440">
            <v>100000000</v>
          </cell>
          <cell r="CU440" t="e">
            <v>#REF!</v>
          </cell>
          <cell r="DG440">
            <v>251036930.60436827</v>
          </cell>
        </row>
        <row r="441">
          <cell r="AC441">
            <v>2160776178.7610731</v>
          </cell>
          <cell r="AL441" t="e">
            <v>#REF!</v>
          </cell>
          <cell r="BH441">
            <v>2391887492.2208996</v>
          </cell>
          <cell r="CU441" t="e">
            <v>#REF!</v>
          </cell>
          <cell r="DG441">
            <v>2142273855.9451127</v>
          </cell>
        </row>
        <row r="442">
          <cell r="AL442" t="e">
            <v>#REF!</v>
          </cell>
          <cell r="BH442">
            <v>3053558346.5968561</v>
          </cell>
          <cell r="CU442" t="e">
            <v>#REF!</v>
          </cell>
          <cell r="DG442">
            <v>3134856086.2384586</v>
          </cell>
        </row>
        <row r="443">
          <cell r="AC443">
            <v>-2160776178.7610731</v>
          </cell>
          <cell r="AL443" t="e">
            <v>#REF!</v>
          </cell>
          <cell r="BH443">
            <v>661670854.37595654</v>
          </cell>
          <cell r="CU443" t="e">
            <v>#REF!</v>
          </cell>
          <cell r="DG443">
            <v>992582230.29334593</v>
          </cell>
        </row>
        <row r="444">
          <cell r="AC444" t="e">
            <v>#REF!</v>
          </cell>
          <cell r="AL444">
            <v>0</v>
          </cell>
          <cell r="BH444">
            <v>0</v>
          </cell>
          <cell r="CU444">
            <v>0</v>
          </cell>
          <cell r="DG444">
            <v>1243619160.8977141</v>
          </cell>
        </row>
        <row r="445">
          <cell r="AL445">
            <v>1910682505.1267738</v>
          </cell>
        </row>
        <row r="446">
          <cell r="DG446">
            <v>0</v>
          </cell>
        </row>
        <row r="447">
          <cell r="Q447">
            <v>0</v>
          </cell>
          <cell r="AC447">
            <v>0</v>
          </cell>
          <cell r="AL447">
            <v>0</v>
          </cell>
          <cell r="BH447">
            <v>0</v>
          </cell>
          <cell r="CU447">
            <v>0</v>
          </cell>
          <cell r="DG447">
            <v>0</v>
          </cell>
        </row>
        <row r="453">
          <cell r="AC453">
            <v>0</v>
          </cell>
        </row>
        <row r="454">
          <cell r="AC454">
            <v>0</v>
          </cell>
        </row>
        <row r="457">
          <cell r="AL457">
            <v>0</v>
          </cell>
        </row>
        <row r="479">
          <cell r="CU479" t="e">
            <v>#REF!</v>
          </cell>
          <cell r="DG479">
            <v>674185230</v>
          </cell>
        </row>
        <row r="481">
          <cell r="CU481" t="e">
            <v>#REF!</v>
          </cell>
        </row>
        <row r="483">
          <cell r="CU483" t="e">
            <v>#REF!</v>
          </cell>
          <cell r="DG483">
            <v>9882292159.5069942</v>
          </cell>
        </row>
        <row r="485">
          <cell r="DG485">
            <v>9866325604.8669949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Cheie</v>
          </cell>
          <cell r="B1" t="str">
            <v>An</v>
          </cell>
          <cell r="C1" t="str">
            <v>Moneda</v>
          </cell>
          <cell r="D1" t="str">
            <v>Curs</v>
          </cell>
        </row>
        <row r="2">
          <cell r="A2" t="str">
            <v>2013RON</v>
          </cell>
          <cell r="B2">
            <v>2013</v>
          </cell>
          <cell r="C2" t="str">
            <v>RON</v>
          </cell>
          <cell r="D2">
            <v>1</v>
          </cell>
        </row>
        <row r="3">
          <cell r="A3" t="str">
            <v>2014RON</v>
          </cell>
          <cell r="B3">
            <v>2014</v>
          </cell>
          <cell r="C3" t="str">
            <v>RON</v>
          </cell>
          <cell r="D3">
            <v>1</v>
          </cell>
        </row>
        <row r="4">
          <cell r="A4" t="str">
            <v>2015RON</v>
          </cell>
          <cell r="B4">
            <v>2015</v>
          </cell>
          <cell r="C4" t="str">
            <v>RON</v>
          </cell>
          <cell r="D4">
            <v>1</v>
          </cell>
        </row>
        <row r="5">
          <cell r="A5" t="str">
            <v>2013EUR</v>
          </cell>
          <cell r="B5">
            <v>2013</v>
          </cell>
          <cell r="C5" t="str">
            <v>EUR</v>
          </cell>
          <cell r="D5">
            <v>4.5999999999999996</v>
          </cell>
        </row>
        <row r="6">
          <cell r="A6" t="str">
            <v>2014EUR</v>
          </cell>
          <cell r="B6">
            <v>2014</v>
          </cell>
          <cell r="C6" t="str">
            <v>EUR</v>
          </cell>
          <cell r="D6">
            <v>4.5999999999999996</v>
          </cell>
        </row>
        <row r="7">
          <cell r="A7" t="str">
            <v>2015EUR</v>
          </cell>
          <cell r="B7">
            <v>2015</v>
          </cell>
          <cell r="C7" t="str">
            <v>EUR</v>
          </cell>
          <cell r="D7">
            <v>4.5999999999999996</v>
          </cell>
        </row>
        <row r="8">
          <cell r="A8" t="str">
            <v>2016EUR</v>
          </cell>
          <cell r="B8">
            <v>2016</v>
          </cell>
          <cell r="C8" t="str">
            <v>EUR</v>
          </cell>
          <cell r="D8">
            <v>4.5999999999999996</v>
          </cell>
        </row>
        <row r="9">
          <cell r="A9" t="str">
            <v>2017EUR</v>
          </cell>
          <cell r="B9">
            <v>2017</v>
          </cell>
          <cell r="C9" t="str">
            <v>EUR</v>
          </cell>
          <cell r="D9">
            <v>4.5999999999999996</v>
          </cell>
        </row>
        <row r="10">
          <cell r="A10" t="str">
            <v>2018EUR</v>
          </cell>
          <cell r="B10">
            <v>2018</v>
          </cell>
          <cell r="C10" t="str">
            <v>EUR</v>
          </cell>
          <cell r="D10">
            <v>4.5999999999999996</v>
          </cell>
        </row>
      </sheetData>
      <sheetData sheetId="79">
        <row r="1">
          <cell r="A1" t="str">
            <v>Rand CPP</v>
          </cell>
          <cell r="B1" t="str">
            <v>Nume rand</v>
          </cell>
          <cell r="C1" t="str">
            <v>Clasa</v>
          </cell>
        </row>
        <row r="2">
          <cell r="A2">
            <v>1</v>
          </cell>
          <cell r="B2" t="str">
            <v xml:space="preserve">Cifra de afaceri netă  (rd. 02 la 06)                              </v>
          </cell>
          <cell r="C2">
            <v>7</v>
          </cell>
        </row>
        <row r="3">
          <cell r="A3">
            <v>2</v>
          </cell>
          <cell r="B3" t="str">
            <v>Producţia vândută</v>
          </cell>
          <cell r="C3">
            <v>7</v>
          </cell>
        </row>
        <row r="4">
          <cell r="A4">
            <v>3</v>
          </cell>
          <cell r="B4" t="str">
            <v>Venituri din vânzarea mărfurilor</v>
          </cell>
          <cell r="C4">
            <v>7</v>
          </cell>
        </row>
        <row r="5">
          <cell r="A5">
            <v>4</v>
          </cell>
          <cell r="B5" t="str">
            <v>Reduceri comerciale acordate</v>
          </cell>
          <cell r="C5">
            <v>7</v>
          </cell>
        </row>
        <row r="6">
          <cell r="A6">
            <v>5</v>
          </cell>
          <cell r="B6" t="str">
            <v>Venituri din dobanzi pt societati de leasing</v>
          </cell>
          <cell r="C6">
            <v>7</v>
          </cell>
        </row>
        <row r="7">
          <cell r="A7">
            <v>6</v>
          </cell>
          <cell r="B7" t="str">
            <v>Venituri din subventii de exploatare aferente cifrei de afaceri nete</v>
          </cell>
          <cell r="C7">
            <v>7</v>
          </cell>
        </row>
        <row r="8">
          <cell r="A8" t="str">
            <v>xx</v>
          </cell>
          <cell r="B8" t="str">
            <v>Venituri aferente costului de productie in curs de executie (ct.711+712)</v>
          </cell>
          <cell r="C8">
            <v>7</v>
          </cell>
        </row>
        <row r="9">
          <cell r="A9">
            <v>7</v>
          </cell>
          <cell r="B9" t="str">
            <v>Venituri din productia neterminata - sold creditor</v>
          </cell>
          <cell r="C9">
            <v>7</v>
          </cell>
        </row>
        <row r="10">
          <cell r="A10">
            <v>8</v>
          </cell>
          <cell r="B10" t="str">
            <v>Venituri din productia neterminata - sold debitor</v>
          </cell>
          <cell r="C10">
            <v>7</v>
          </cell>
        </row>
        <row r="11">
          <cell r="A11">
            <v>9</v>
          </cell>
          <cell r="B11" t="str">
            <v>Producţia imobilizată</v>
          </cell>
          <cell r="C11">
            <v>7</v>
          </cell>
        </row>
        <row r="12">
          <cell r="A12">
            <v>10</v>
          </cell>
          <cell r="B12" t="str">
            <v>Alte venituri din exploatare</v>
          </cell>
          <cell r="C12">
            <v>7</v>
          </cell>
        </row>
        <row r="13">
          <cell r="A13">
            <v>11</v>
          </cell>
          <cell r="B13" t="str">
            <v xml:space="preserve"> - din care venituri din fondul comercial negativ</v>
          </cell>
          <cell r="C13">
            <v>7</v>
          </cell>
        </row>
        <row r="14">
          <cell r="A14">
            <v>12</v>
          </cell>
          <cell r="B14" t="str">
            <v>VENITURI DIN EXPLOATARE - TOTAL 
(rd. 01+07-08+09+10)</v>
          </cell>
          <cell r="C14">
            <v>0</v>
          </cell>
        </row>
        <row r="15">
          <cell r="A15">
            <v>13</v>
          </cell>
          <cell r="B15" t="str">
            <v>Cheltuieli cu materiile prime şi materialele consumabile</v>
          </cell>
          <cell r="C15">
            <v>6</v>
          </cell>
        </row>
        <row r="16">
          <cell r="A16">
            <v>14</v>
          </cell>
          <cell r="B16" t="str">
            <v>Alte cheltuieli materiale</v>
          </cell>
          <cell r="C16">
            <v>6</v>
          </cell>
        </row>
        <row r="17">
          <cell r="A17">
            <v>15</v>
          </cell>
          <cell r="B17" t="str">
            <v>Alte cheltuieli din afară (cu energie şi apă)</v>
          </cell>
          <cell r="C17">
            <v>6</v>
          </cell>
        </row>
        <row r="18">
          <cell r="A18">
            <v>16</v>
          </cell>
          <cell r="B18" t="str">
            <v>Cheltuieli privind mărfurile</v>
          </cell>
          <cell r="C18">
            <v>6</v>
          </cell>
        </row>
        <row r="19">
          <cell r="A19">
            <v>17</v>
          </cell>
          <cell r="B19" t="str">
            <v>Reduceri comerciale primite</v>
          </cell>
          <cell r="C19">
            <v>6</v>
          </cell>
        </row>
        <row r="20">
          <cell r="A20">
            <v>18</v>
          </cell>
          <cell r="B20" t="str">
            <v xml:space="preserve">Cheltuieli cu personalul  (rd. 19+20)                 </v>
          </cell>
          <cell r="C20">
            <v>0</v>
          </cell>
        </row>
        <row r="21">
          <cell r="A21">
            <v>19</v>
          </cell>
          <cell r="B21" t="str">
            <v>Salarii</v>
          </cell>
          <cell r="C21">
            <v>6</v>
          </cell>
        </row>
        <row r="22">
          <cell r="A22">
            <v>20</v>
          </cell>
          <cell r="B22" t="str">
            <v>Cheltuieli cu asigurările şi protecţia socială</v>
          </cell>
          <cell r="C22">
            <v>6</v>
          </cell>
        </row>
        <row r="23">
          <cell r="A23">
            <v>21</v>
          </cell>
          <cell r="B23" t="str">
            <v>Ajustarea valorii imobilizărilor corporale şi necorporale (rd. 22-23)</v>
          </cell>
          <cell r="C23">
            <v>0</v>
          </cell>
        </row>
        <row r="24">
          <cell r="A24">
            <v>22</v>
          </cell>
          <cell r="B24" t="str">
            <v>Ajustare imobilizari - cheltuieli</v>
          </cell>
          <cell r="C24">
            <v>6</v>
          </cell>
        </row>
        <row r="25">
          <cell r="A25">
            <v>23</v>
          </cell>
          <cell r="B25" t="str">
            <v>Ajustare imobilizari - venituri</v>
          </cell>
          <cell r="C25">
            <v>7</v>
          </cell>
        </row>
        <row r="26">
          <cell r="A26">
            <v>24</v>
          </cell>
          <cell r="B26" t="str">
            <v xml:space="preserve">Ajustarea valorii activelor circulante  (rd. 25-26)          </v>
          </cell>
          <cell r="C26">
            <v>0</v>
          </cell>
        </row>
        <row r="27">
          <cell r="A27">
            <v>25</v>
          </cell>
          <cell r="B27" t="str">
            <v>Ajustarea activelor circulante - cheltuieli</v>
          </cell>
          <cell r="C27">
            <v>6</v>
          </cell>
        </row>
        <row r="28">
          <cell r="A28">
            <v>26</v>
          </cell>
          <cell r="B28" t="str">
            <v>Ajustarea activelor circulante - venituri</v>
          </cell>
          <cell r="C28">
            <v>7</v>
          </cell>
        </row>
        <row r="29">
          <cell r="A29">
            <v>27</v>
          </cell>
          <cell r="B29" t="str">
            <v xml:space="preserve">Alte cheltuieli de exploatare (rd. 28 la 31)         </v>
          </cell>
          <cell r="C29">
            <v>0</v>
          </cell>
        </row>
        <row r="30">
          <cell r="A30">
            <v>28</v>
          </cell>
          <cell r="B30" t="str">
            <v>Cheltuieli privind prestaţiile externe</v>
          </cell>
          <cell r="C30">
            <v>6</v>
          </cell>
        </row>
        <row r="31">
          <cell r="A31">
            <v>29</v>
          </cell>
          <cell r="B31" t="str">
            <v>Cheltuieli cu alte impozite, taxe şi vărsăminte asimilate</v>
          </cell>
          <cell r="C31">
            <v>6</v>
          </cell>
        </row>
        <row r="32">
          <cell r="A32">
            <v>30</v>
          </cell>
          <cell r="B32" t="str">
            <v>Cheltuieli cu despăgubiri, donaţii şi activele cedate</v>
          </cell>
          <cell r="C32">
            <v>6</v>
          </cell>
        </row>
        <row r="33">
          <cell r="A33">
            <v>31</v>
          </cell>
          <cell r="B33" t="str">
            <v>Cheltuieli cu dobanzile pt societati de leasing</v>
          </cell>
          <cell r="C33">
            <v>6</v>
          </cell>
        </row>
        <row r="34">
          <cell r="A34">
            <v>32</v>
          </cell>
          <cell r="B34" t="str">
            <v xml:space="preserve">Ajustări privind provizioanele (rd. 33-34)   </v>
          </cell>
          <cell r="C34">
            <v>0</v>
          </cell>
        </row>
        <row r="35">
          <cell r="A35">
            <v>33</v>
          </cell>
          <cell r="B35" t="str">
            <v>Ajustari privind provizioanele - Cheltuieli</v>
          </cell>
          <cell r="C35">
            <v>6</v>
          </cell>
        </row>
        <row r="36">
          <cell r="A36">
            <v>34</v>
          </cell>
          <cell r="B36" t="str">
            <v>Ajustari privind provizioanele - Venituri</v>
          </cell>
          <cell r="C36">
            <v>7</v>
          </cell>
        </row>
        <row r="37">
          <cell r="A37">
            <v>35</v>
          </cell>
          <cell r="B37" t="str">
            <v xml:space="preserve">CHELTUIELI DE EXPLOATARE - TOTAL
(rd. 13 la 16-17+18+21+24+27+32)                       </v>
          </cell>
          <cell r="C37">
            <v>0</v>
          </cell>
        </row>
        <row r="38">
          <cell r="A38" t="str">
            <v>xx</v>
          </cell>
          <cell r="B38" t="str">
            <v xml:space="preserve"> REZULTATUL DIN EXPLOATARE:</v>
          </cell>
          <cell r="C38">
            <v>0</v>
          </cell>
        </row>
        <row r="39">
          <cell r="A39">
            <v>36</v>
          </cell>
          <cell r="B39" t="str">
            <v xml:space="preserve">- Profit (rd. 12-35)                               </v>
          </cell>
          <cell r="C39">
            <v>0</v>
          </cell>
        </row>
        <row r="40">
          <cell r="A40">
            <v>37</v>
          </cell>
          <cell r="B40" t="str">
            <v xml:space="preserve">- Pierdere (rd. 35-12)                             </v>
          </cell>
          <cell r="C40">
            <v>0</v>
          </cell>
        </row>
        <row r="41">
          <cell r="A41">
            <v>38</v>
          </cell>
          <cell r="B41" t="str">
            <v>Venituri din interese de participare</v>
          </cell>
          <cell r="C41">
            <v>7</v>
          </cell>
        </row>
        <row r="42">
          <cell r="A42">
            <v>39</v>
          </cell>
          <cell r="B42" t="str">
            <v xml:space="preserve">- din care, în cadrul grupului                     </v>
          </cell>
          <cell r="C42">
            <v>7</v>
          </cell>
        </row>
        <row r="43">
          <cell r="A43">
            <v>40</v>
          </cell>
          <cell r="B43" t="str">
            <v>Venituri din alte investiţii financiare şi creanţe ce fac parte din activele imobilizate</v>
          </cell>
          <cell r="C43">
            <v>7</v>
          </cell>
        </row>
        <row r="44">
          <cell r="A44">
            <v>41</v>
          </cell>
          <cell r="B44" t="str">
            <v xml:space="preserve"> - din care, în cadrul grupului                     </v>
          </cell>
          <cell r="C44">
            <v>7</v>
          </cell>
        </row>
        <row r="45">
          <cell r="A45">
            <v>42</v>
          </cell>
          <cell r="B45" t="str">
            <v>Venituri din dobânzi</v>
          </cell>
          <cell r="C45">
            <v>7</v>
          </cell>
        </row>
        <row r="46">
          <cell r="A46">
            <v>43</v>
          </cell>
          <cell r="B46" t="str">
            <v xml:space="preserve"> - din care, în cadrul grupului                     </v>
          </cell>
          <cell r="C46">
            <v>7</v>
          </cell>
        </row>
        <row r="47">
          <cell r="A47">
            <v>44</v>
          </cell>
          <cell r="B47" t="str">
            <v>Alte venituri financiare</v>
          </cell>
          <cell r="C47">
            <v>7</v>
          </cell>
        </row>
        <row r="48">
          <cell r="A48">
            <v>45</v>
          </cell>
          <cell r="B48" t="str">
            <v xml:space="preserve"> VENITURI FINANCIARE - TOTAL
(rd. 38+40+42+44)                           </v>
          </cell>
          <cell r="C48">
            <v>0</v>
          </cell>
        </row>
        <row r="49">
          <cell r="A49">
            <v>46</v>
          </cell>
          <cell r="B49" t="str">
            <v>Ajustarea valorii imobilizărilor financiare şi a investiţiilor financiare deţinute ca active circulante (rd. 47-48)</v>
          </cell>
          <cell r="C49">
            <v>0</v>
          </cell>
        </row>
        <row r="50">
          <cell r="A50">
            <v>47</v>
          </cell>
          <cell r="B50" t="str">
            <v>Ajustari financiare - Cheltuieli</v>
          </cell>
          <cell r="C50">
            <v>6</v>
          </cell>
        </row>
        <row r="51">
          <cell r="A51">
            <v>48</v>
          </cell>
          <cell r="B51" t="str">
            <v>Ajustari financiare - Venituri</v>
          </cell>
          <cell r="C51">
            <v>7</v>
          </cell>
        </row>
        <row r="52">
          <cell r="A52">
            <v>49</v>
          </cell>
          <cell r="B52" t="str">
            <v>Cheltuieli privind dobânzile</v>
          </cell>
          <cell r="C52">
            <v>6</v>
          </cell>
        </row>
        <row r="53">
          <cell r="A53">
            <v>50</v>
          </cell>
          <cell r="B53" t="str">
            <v xml:space="preserve"> - din care, în cadrul grupului</v>
          </cell>
          <cell r="C53">
            <v>6</v>
          </cell>
        </row>
        <row r="54">
          <cell r="A54">
            <v>51</v>
          </cell>
          <cell r="B54" t="str">
            <v>Alte cheltuieli financiare</v>
          </cell>
          <cell r="C54">
            <v>6</v>
          </cell>
        </row>
        <row r="55">
          <cell r="A55">
            <v>52</v>
          </cell>
          <cell r="B55" t="str">
            <v xml:space="preserve"> CHELTUIELI FINANCIARE - TOTAL
(rd. 46+49+51)                         </v>
          </cell>
          <cell r="C55">
            <v>0</v>
          </cell>
        </row>
        <row r="56">
          <cell r="A56" t="str">
            <v>xx</v>
          </cell>
          <cell r="B56" t="str">
            <v xml:space="preserve"> REZULTATUL FINANCIAR:</v>
          </cell>
          <cell r="C56">
            <v>0</v>
          </cell>
        </row>
        <row r="57">
          <cell r="A57">
            <v>53</v>
          </cell>
          <cell r="B57" t="str">
            <v xml:space="preserve">- Profit (rd. 45-52)                               </v>
          </cell>
          <cell r="C57">
            <v>0</v>
          </cell>
        </row>
        <row r="58">
          <cell r="A58">
            <v>54</v>
          </cell>
          <cell r="B58" t="str">
            <v xml:space="preserve">- Pierdere (rd. 52-45)                             </v>
          </cell>
          <cell r="C58">
            <v>0</v>
          </cell>
        </row>
        <row r="59">
          <cell r="A59" t="str">
            <v>xx</v>
          </cell>
          <cell r="B59" t="str">
            <v>REZULTATUL CURENT:</v>
          </cell>
          <cell r="C59">
            <v>0</v>
          </cell>
        </row>
        <row r="60">
          <cell r="A60">
            <v>55</v>
          </cell>
          <cell r="B60" t="str">
            <v xml:space="preserve">- Profit (rd. 12+45-35-52)                               </v>
          </cell>
          <cell r="C60">
            <v>0</v>
          </cell>
        </row>
        <row r="61">
          <cell r="A61">
            <v>56</v>
          </cell>
          <cell r="B61" t="str">
            <v xml:space="preserve">- Pierdere (rd. 35+52-12-45)                             </v>
          </cell>
          <cell r="C61">
            <v>0</v>
          </cell>
        </row>
        <row r="62">
          <cell r="A62">
            <v>57</v>
          </cell>
          <cell r="B62" t="str">
            <v>Venituri extraordinare</v>
          </cell>
          <cell r="C62">
            <v>7</v>
          </cell>
        </row>
        <row r="63">
          <cell r="A63">
            <v>58</v>
          </cell>
          <cell r="B63" t="str">
            <v>Cheltuieli extraordinare</v>
          </cell>
          <cell r="C63">
            <v>6</v>
          </cell>
        </row>
        <row r="64">
          <cell r="A64" t="str">
            <v>xx</v>
          </cell>
          <cell r="B64" t="str">
            <v>REZULTATUL EXTRAORDINAR:</v>
          </cell>
          <cell r="C64">
            <v>0</v>
          </cell>
        </row>
        <row r="65">
          <cell r="A65">
            <v>59</v>
          </cell>
          <cell r="B65" t="str">
            <v xml:space="preserve">- Profit (rd. 57-58)                               </v>
          </cell>
          <cell r="C65">
            <v>0</v>
          </cell>
        </row>
        <row r="66">
          <cell r="A66">
            <v>60</v>
          </cell>
          <cell r="B66" t="str">
            <v xml:space="preserve">- Pierdere (rd. 58-57)                             </v>
          </cell>
          <cell r="C66">
            <v>0</v>
          </cell>
        </row>
        <row r="67">
          <cell r="A67">
            <v>61</v>
          </cell>
          <cell r="B67" t="str">
            <v xml:space="preserve"> VENITURI TOTALE (rd. 12+45+57)                          </v>
          </cell>
          <cell r="C67">
            <v>0</v>
          </cell>
        </row>
        <row r="68">
          <cell r="A68">
            <v>62</v>
          </cell>
          <cell r="B68" t="str">
            <v xml:space="preserve"> CHELTUIELI TOTALE (rd. 35+52+58)                        </v>
          </cell>
          <cell r="C68">
            <v>0</v>
          </cell>
        </row>
        <row r="69">
          <cell r="A69" t="str">
            <v>xx</v>
          </cell>
          <cell r="B69" t="str">
            <v xml:space="preserve"> REZULTATUL BRUT:</v>
          </cell>
          <cell r="C69">
            <v>0</v>
          </cell>
        </row>
        <row r="70">
          <cell r="A70">
            <v>63</v>
          </cell>
          <cell r="B70" t="str">
            <v xml:space="preserve">- Profit (rd. 61-62)                               </v>
          </cell>
          <cell r="C70">
            <v>0</v>
          </cell>
        </row>
        <row r="71">
          <cell r="A71">
            <v>64</v>
          </cell>
          <cell r="B71" t="str">
            <v xml:space="preserve">- Pierdere (rd. 62-61)                             </v>
          </cell>
          <cell r="C71">
            <v>0</v>
          </cell>
        </row>
        <row r="72">
          <cell r="A72">
            <v>65</v>
          </cell>
          <cell r="B72" t="str">
            <v>Impozitul pe profit</v>
          </cell>
          <cell r="C72">
            <v>0</v>
          </cell>
        </row>
        <row r="73">
          <cell r="A73">
            <v>66</v>
          </cell>
          <cell r="B73" t="str">
            <v>Alte cheltuieli cu impozite</v>
          </cell>
          <cell r="C73">
            <v>6</v>
          </cell>
        </row>
        <row r="74">
          <cell r="A74" t="str">
            <v>xx</v>
          </cell>
          <cell r="B74" t="str">
            <v>REZULTATUL NET AL EXERCIŢIULUI FINANCIAR:</v>
          </cell>
          <cell r="C74">
            <v>0</v>
          </cell>
        </row>
        <row r="75">
          <cell r="A75">
            <v>67</v>
          </cell>
          <cell r="B75" t="str">
            <v xml:space="preserve">- Profit                                           </v>
          </cell>
          <cell r="C75">
            <v>0</v>
          </cell>
        </row>
        <row r="76">
          <cell r="A76">
            <v>68</v>
          </cell>
          <cell r="B76" t="str">
            <v xml:space="preserve">- Pierdere                                         </v>
          </cell>
          <cell r="C76">
            <v>0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C691"/>
  <sheetViews>
    <sheetView tabSelected="1" view="pageBreakPreview" topLeftCell="A4" zoomScale="67" zoomScaleNormal="80" zoomScaleSheetLayoutView="80" workbookViewId="0">
      <pane xSplit="7" ySplit="8" topLeftCell="H12" activePane="bottomRight" state="frozen"/>
      <selection activeCell="A4" sqref="A4"/>
      <selection pane="topRight" activeCell="H4" sqref="H4"/>
      <selection pane="bottomLeft" activeCell="A12" sqref="A12"/>
      <selection pane="bottomRight"/>
    </sheetView>
  </sheetViews>
  <sheetFormatPr defaultColWidth="9.140625" defaultRowHeight="12.75" outlineLevelCol="1"/>
  <cols>
    <col min="1" max="1" width="4.5703125" style="123" customWidth="1"/>
    <col min="2" max="2" width="3.5703125" style="123" customWidth="1"/>
    <col min="3" max="3" width="3.42578125" style="66" customWidth="1"/>
    <col min="4" max="4" width="5.42578125" style="123" customWidth="1"/>
    <col min="5" max="5" width="48" style="116" customWidth="1"/>
    <col min="6" max="6" width="6.140625" style="116" bestFit="1" customWidth="1"/>
    <col min="7" max="7" width="14.28515625" style="116" customWidth="1" outlineLevel="1"/>
    <col min="8" max="8" width="12" style="69" customWidth="1"/>
    <col min="9" max="9" width="11.42578125" style="69" bestFit="1" customWidth="1"/>
    <col min="10" max="11" width="12.140625" style="69" customWidth="1"/>
    <col min="12" max="12" width="13.140625" style="69" customWidth="1"/>
    <col min="13" max="13" width="9.5703125" style="69" customWidth="1"/>
    <col min="14" max="14" width="10.28515625" style="69" bestFit="1" customWidth="1"/>
    <col min="15" max="15" width="15" style="69" bestFit="1" customWidth="1"/>
    <col min="16" max="16" width="10.7109375" style="69" bestFit="1" customWidth="1"/>
    <col min="17" max="18" width="15" style="69" bestFit="1" customWidth="1"/>
    <col min="19" max="20" width="9.5703125" style="69" bestFit="1" customWidth="1"/>
    <col min="21" max="103" width="9.140625" style="69"/>
    <col min="104" max="16384" width="9.140625" style="99"/>
  </cols>
  <sheetData>
    <row r="1" spans="1:107" s="92" customFormat="1" ht="15.75">
      <c r="A1" s="6" t="s">
        <v>698</v>
      </c>
      <c r="B1" s="6"/>
      <c r="C1" s="7"/>
      <c r="D1" s="6"/>
      <c r="E1" s="8"/>
      <c r="F1" s="8"/>
      <c r="G1" s="8"/>
      <c r="H1" s="84"/>
      <c r="I1" s="85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</row>
    <row r="2" spans="1:107" s="92" customFormat="1" ht="15.75">
      <c r="A2" s="6" t="s">
        <v>207</v>
      </c>
      <c r="B2" s="6"/>
      <c r="C2" s="7"/>
      <c r="D2" s="6"/>
      <c r="E2" s="8"/>
      <c r="F2" s="8"/>
      <c r="G2" s="8"/>
      <c r="H2" s="86"/>
      <c r="I2" s="87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</row>
    <row r="3" spans="1:107" s="92" customFormat="1" ht="15.75" customHeight="1">
      <c r="A3" s="93" t="s">
        <v>395</v>
      </c>
      <c r="B3" s="94"/>
      <c r="C3" s="95"/>
      <c r="D3" s="94"/>
      <c r="E3" s="96"/>
      <c r="F3" s="96"/>
      <c r="G3" s="96"/>
      <c r="H3" s="97"/>
      <c r="I3" s="98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</row>
    <row r="4" spans="1:107" s="92" customFormat="1" ht="15.75" customHeight="1">
      <c r="A4" s="93" t="s">
        <v>209</v>
      </c>
      <c r="B4" s="94"/>
      <c r="C4" s="95"/>
      <c r="D4" s="94"/>
      <c r="E4" s="96"/>
      <c r="F4" s="96"/>
      <c r="G4" s="197"/>
      <c r="H4" s="98"/>
      <c r="I4" s="91"/>
      <c r="J4" s="91"/>
      <c r="K4" s="91"/>
      <c r="L4" s="68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</row>
    <row r="5" spans="1:107" s="92" customFormat="1" ht="15">
      <c r="A5" s="200"/>
      <c r="B5" s="200"/>
      <c r="C5" s="201"/>
      <c r="D5" s="200"/>
      <c r="E5" s="202"/>
      <c r="F5" s="202"/>
      <c r="G5" s="214"/>
      <c r="H5" s="68"/>
      <c r="I5" s="99"/>
      <c r="J5" s="68"/>
      <c r="K5" s="68"/>
      <c r="L5" s="199"/>
      <c r="M5" s="125" t="s">
        <v>182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</row>
    <row r="6" spans="1:107" s="92" customFormat="1" ht="17.45" customHeight="1">
      <c r="A6" s="700"/>
      <c r="B6" s="700"/>
      <c r="C6" s="700"/>
      <c r="D6" s="700"/>
      <c r="E6" s="700"/>
      <c r="F6" s="700"/>
      <c r="G6" s="700"/>
      <c r="H6" s="700"/>
      <c r="I6" s="700"/>
      <c r="J6" s="69"/>
      <c r="K6" s="203"/>
      <c r="L6" s="68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</row>
    <row r="7" spans="1:107" ht="18" customHeight="1">
      <c r="A7" s="715" t="s">
        <v>667</v>
      </c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</row>
    <row r="8" spans="1:107" ht="14.25">
      <c r="A8" s="100"/>
      <c r="B8" s="100"/>
      <c r="C8" s="101"/>
      <c r="D8" s="100"/>
      <c r="E8" s="102"/>
      <c r="F8" s="102"/>
      <c r="G8" s="102"/>
      <c r="H8" s="68"/>
      <c r="J8" s="103"/>
      <c r="K8" s="103"/>
      <c r="M8" s="104" t="s">
        <v>39</v>
      </c>
      <c r="R8" s="397"/>
    </row>
    <row r="9" spans="1:107" ht="27" customHeight="1">
      <c r="A9" s="701"/>
      <c r="B9" s="702"/>
      <c r="C9" s="703"/>
      <c r="D9" s="707" t="s">
        <v>1</v>
      </c>
      <c r="E9" s="708"/>
      <c r="F9" s="711" t="s">
        <v>2</v>
      </c>
      <c r="G9" s="269" t="s">
        <v>523</v>
      </c>
      <c r="H9" s="270" t="s">
        <v>275</v>
      </c>
      <c r="I9" s="713" t="s">
        <v>183</v>
      </c>
      <c r="J9" s="716" t="s">
        <v>401</v>
      </c>
      <c r="K9" s="716" t="s">
        <v>524</v>
      </c>
      <c r="L9" s="718" t="s">
        <v>3</v>
      </c>
      <c r="M9" s="719"/>
      <c r="CZ9" s="69"/>
      <c r="DA9" s="69"/>
      <c r="DB9" s="69"/>
      <c r="DC9" s="69"/>
    </row>
    <row r="10" spans="1:107">
      <c r="A10" s="704"/>
      <c r="B10" s="705"/>
      <c r="C10" s="706"/>
      <c r="D10" s="709"/>
      <c r="E10" s="710"/>
      <c r="F10" s="712"/>
      <c r="G10" s="323"/>
      <c r="H10" s="324">
        <v>2021</v>
      </c>
      <c r="I10" s="714"/>
      <c r="J10" s="717"/>
      <c r="K10" s="717"/>
      <c r="L10" s="271" t="s">
        <v>184</v>
      </c>
      <c r="M10" s="272" t="s">
        <v>185</v>
      </c>
      <c r="CZ10" s="69"/>
      <c r="DA10" s="69"/>
      <c r="DB10" s="69"/>
      <c r="DC10" s="69"/>
    </row>
    <row r="11" spans="1:107" s="109" customFormat="1" ht="11.25">
      <c r="A11" s="105">
        <v>0</v>
      </c>
      <c r="B11" s="698">
        <v>1</v>
      </c>
      <c r="C11" s="699"/>
      <c r="D11" s="720">
        <v>2</v>
      </c>
      <c r="E11" s="721"/>
      <c r="F11" s="37">
        <v>3</v>
      </c>
      <c r="G11" s="182">
        <v>4</v>
      </c>
      <c r="H11" s="106">
        <v>5</v>
      </c>
      <c r="I11" s="107" t="s">
        <v>186</v>
      </c>
      <c r="J11" s="75">
        <v>7</v>
      </c>
      <c r="K11" s="75">
        <v>8</v>
      </c>
      <c r="L11" s="20">
        <v>9</v>
      </c>
      <c r="M11" s="20">
        <v>10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</row>
    <row r="12" spans="1:107" ht="12.75" customHeight="1">
      <c r="A12" s="110" t="s">
        <v>4</v>
      </c>
      <c r="B12" s="111"/>
      <c r="C12" s="112"/>
      <c r="D12" s="686" t="s">
        <v>404</v>
      </c>
      <c r="E12" s="687"/>
      <c r="F12" s="34">
        <v>1</v>
      </c>
      <c r="G12" s="82">
        <f>G13+G16</f>
        <v>3920501.1379</v>
      </c>
      <c r="H12" s="82">
        <f>H13+H16</f>
        <v>4230327.9866236662</v>
      </c>
      <c r="I12" s="31">
        <f>IF(G12=0," ",ROUND(H12,0)/ROUND(G12,0)*100)</f>
        <v>107.90273998144625</v>
      </c>
      <c r="J12" s="82">
        <f>J13+J16</f>
        <v>4186858.0529863443</v>
      </c>
      <c r="K12" s="82">
        <f>K13+K16</f>
        <v>4220073.926096864</v>
      </c>
      <c r="L12" s="31">
        <f>IF(J12=0," ",J12/H12*100)</f>
        <v>98.972421670972693</v>
      </c>
      <c r="M12" s="31">
        <f>IF(K12=0," ",K12/J12*100)</f>
        <v>100.79333649935487</v>
      </c>
      <c r="N12" s="397"/>
      <c r="O12" s="397"/>
      <c r="P12" s="397"/>
      <c r="Q12" s="397"/>
      <c r="R12" s="397"/>
      <c r="S12" s="397"/>
      <c r="T12" s="397"/>
    </row>
    <row r="13" spans="1:107" ht="13.5" customHeight="1">
      <c r="A13" s="685"/>
      <c r="B13" s="111">
        <v>1</v>
      </c>
      <c r="C13" s="112"/>
      <c r="D13" s="686" t="s">
        <v>217</v>
      </c>
      <c r="E13" s="687"/>
      <c r="F13" s="34">
        <v>2</v>
      </c>
      <c r="G13" s="113">
        <f>'ANEXA 2'!J16</f>
        <v>3811193.7981699998</v>
      </c>
      <c r="H13" s="16">
        <v>4177827.9866236662</v>
      </c>
      <c r="I13" s="31">
        <f>IF(G13=0," ",ROUND(H13,0)/ROUND(G13,0)*100)</f>
        <v>109.61992488443255</v>
      </c>
      <c r="J13" s="16">
        <v>4134858.0529863443</v>
      </c>
      <c r="K13" s="16">
        <v>4175373.926096864</v>
      </c>
      <c r="L13" s="31">
        <f>IF(J13=0," ",J13/H13*100)</f>
        <v>98.971476715295594</v>
      </c>
      <c r="M13" s="31">
        <f>IF(K13=0," ",K13/J13*100)</f>
        <v>100.97986128160453</v>
      </c>
      <c r="N13" s="397"/>
      <c r="O13" s="397"/>
      <c r="P13" s="397"/>
      <c r="Q13" s="397"/>
      <c r="R13" s="397"/>
      <c r="S13" s="397"/>
      <c r="T13" s="397"/>
    </row>
    <row r="14" spans="1:107">
      <c r="A14" s="683"/>
      <c r="B14" s="41"/>
      <c r="C14" s="42"/>
      <c r="D14" s="38" t="s">
        <v>5</v>
      </c>
      <c r="E14" s="40" t="s">
        <v>213</v>
      </c>
      <c r="F14" s="34">
        <v>3</v>
      </c>
      <c r="G14" s="113"/>
      <c r="H14" s="16"/>
      <c r="I14" s="31" t="str">
        <f t="shared" ref="I14:I70" si="0">IF(G14=0," ",ROUND(H14,0)/ROUND(G14,0)*100)</f>
        <v xml:space="preserve"> </v>
      </c>
      <c r="J14" s="16"/>
      <c r="K14" s="16"/>
      <c r="L14" s="31" t="str">
        <f t="shared" ref="L14:L61" si="1">IF(J14=0," ",J14/H14*100)</f>
        <v xml:space="preserve"> </v>
      </c>
      <c r="M14" s="31" t="str">
        <f t="shared" ref="M14:M61" si="2">IF(K14=0," ",K14/J14*100)</f>
        <v xml:space="preserve"> </v>
      </c>
      <c r="N14" s="397"/>
      <c r="O14" s="397"/>
      <c r="P14" s="397"/>
      <c r="Q14" s="397"/>
      <c r="R14" s="397"/>
      <c r="S14" s="397"/>
      <c r="T14" s="397"/>
    </row>
    <row r="15" spans="1:107">
      <c r="A15" s="683"/>
      <c r="B15" s="41"/>
      <c r="C15" s="42"/>
      <c r="D15" s="38" t="s">
        <v>6</v>
      </c>
      <c r="E15" s="40" t="s">
        <v>9</v>
      </c>
      <c r="F15" s="34">
        <v>4</v>
      </c>
      <c r="G15" s="113"/>
      <c r="H15" s="16"/>
      <c r="I15" s="31" t="str">
        <f t="shared" si="0"/>
        <v xml:space="preserve"> </v>
      </c>
      <c r="J15" s="16"/>
      <c r="K15" s="16"/>
      <c r="L15" s="31" t="str">
        <f t="shared" si="1"/>
        <v xml:space="preserve"> </v>
      </c>
      <c r="M15" s="31" t="str">
        <f t="shared" si="2"/>
        <v xml:space="preserve"> </v>
      </c>
      <c r="N15" s="397"/>
      <c r="O15" s="397"/>
      <c r="P15" s="397"/>
      <c r="Q15" s="397"/>
      <c r="R15" s="397"/>
      <c r="S15" s="397"/>
      <c r="T15" s="397"/>
    </row>
    <row r="16" spans="1:107" ht="13.15" customHeight="1">
      <c r="A16" s="683"/>
      <c r="B16" s="111">
        <v>2</v>
      </c>
      <c r="C16" s="112"/>
      <c r="D16" s="678" t="s">
        <v>187</v>
      </c>
      <c r="E16" s="679"/>
      <c r="F16" s="34">
        <v>5</v>
      </c>
      <c r="G16" s="113">
        <f>'ANEXA 2'!J36</f>
        <v>109307.33973000001</v>
      </c>
      <c r="H16" s="16">
        <v>52500</v>
      </c>
      <c r="I16" s="31">
        <f t="shared" ref="I16:I34" si="3">IF(G16=0," ",ROUND(H16,0)/ROUND(G16,0)*100)</f>
        <v>48.029860850631707</v>
      </c>
      <c r="J16" s="16">
        <v>52000</v>
      </c>
      <c r="K16" s="16">
        <v>44700</v>
      </c>
      <c r="L16" s="31">
        <f t="shared" ref="L16:L34" si="4">IF(J16=0," ",J16/H16*100)</f>
        <v>99.047619047619051</v>
      </c>
      <c r="M16" s="31">
        <f t="shared" ref="M16:M34" si="5">IF(K16=0," ",K16/J16*100)</f>
        <v>85.961538461538467</v>
      </c>
      <c r="N16" s="397"/>
      <c r="O16" s="397"/>
      <c r="P16" s="397"/>
      <c r="Q16" s="397"/>
      <c r="R16" s="397"/>
      <c r="S16" s="397"/>
      <c r="T16" s="397"/>
    </row>
    <row r="17" spans="1:103" ht="19.5" customHeight="1">
      <c r="A17" s="110" t="s">
        <v>15</v>
      </c>
      <c r="B17" s="111"/>
      <c r="C17" s="112"/>
      <c r="D17" s="686" t="s">
        <v>405</v>
      </c>
      <c r="E17" s="687"/>
      <c r="F17" s="34">
        <v>6</v>
      </c>
      <c r="G17" s="82">
        <f>G18+G30</f>
        <v>2138146.5780300004</v>
      </c>
      <c r="H17" s="82">
        <f>H18+H30</f>
        <v>2765875.1981776934</v>
      </c>
      <c r="I17" s="31">
        <f t="shared" si="3"/>
        <v>129.35850528518384</v>
      </c>
      <c r="J17" s="82">
        <f>J18+J30</f>
        <v>2687315.1673089992</v>
      </c>
      <c r="K17" s="82">
        <f>K18+K30</f>
        <v>2781272.3823798019</v>
      </c>
      <c r="L17" s="31">
        <f t="shared" si="4"/>
        <v>97.159668269904088</v>
      </c>
      <c r="M17" s="31">
        <f t="shared" si="5"/>
        <v>103.49632288068722</v>
      </c>
      <c r="N17" s="397"/>
      <c r="O17" s="397"/>
      <c r="P17" s="397"/>
      <c r="Q17" s="397"/>
      <c r="R17" s="397"/>
      <c r="S17" s="397"/>
      <c r="T17" s="397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</row>
    <row r="18" spans="1:103" ht="27" customHeight="1">
      <c r="A18" s="685"/>
      <c r="B18" s="111">
        <v>1</v>
      </c>
      <c r="C18" s="112"/>
      <c r="D18" s="688" t="s">
        <v>421</v>
      </c>
      <c r="E18" s="689"/>
      <c r="F18" s="34">
        <v>7</v>
      </c>
      <c r="G18" s="82">
        <f>G19+G20+G21+G29</f>
        <v>2134734.8455600003</v>
      </c>
      <c r="H18" s="21">
        <f>H19+H20+H21+H29</f>
        <v>2728022.7427233914</v>
      </c>
      <c r="I18" s="31">
        <f t="shared" si="3"/>
        <v>127.79211471213054</v>
      </c>
      <c r="J18" s="21">
        <f>J19+J20+J21+J29</f>
        <v>2634301.2012233147</v>
      </c>
      <c r="K18" s="21">
        <f>K19+K20+K21+K29</f>
        <v>2737905.0148751489</v>
      </c>
      <c r="L18" s="31">
        <f t="shared" si="4"/>
        <v>96.564488263521071</v>
      </c>
      <c r="M18" s="31">
        <f t="shared" si="5"/>
        <v>103.93287652921855</v>
      </c>
      <c r="N18" s="397"/>
      <c r="O18" s="397"/>
      <c r="P18" s="397"/>
      <c r="Q18" s="397"/>
      <c r="R18" s="397"/>
      <c r="S18" s="397"/>
      <c r="T18" s="397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</row>
    <row r="19" spans="1:103" ht="13.15" customHeight="1">
      <c r="A19" s="683"/>
      <c r="B19" s="690"/>
      <c r="C19" s="112" t="s">
        <v>188</v>
      </c>
      <c r="D19" s="678" t="s">
        <v>261</v>
      </c>
      <c r="E19" s="679"/>
      <c r="F19" s="34">
        <v>8</v>
      </c>
      <c r="G19" s="113">
        <f>'ANEXA 2'!J44</f>
        <v>567891.06760000007</v>
      </c>
      <c r="H19" s="16">
        <v>1137593.2531772996</v>
      </c>
      <c r="I19" s="31">
        <f t="shared" si="3"/>
        <v>200.31889922537954</v>
      </c>
      <c r="J19" s="16">
        <v>1095127.1847407816</v>
      </c>
      <c r="K19" s="16">
        <v>1119133.1568015867</v>
      </c>
      <c r="L19" s="31">
        <f t="shared" si="4"/>
        <v>96.267025290637903</v>
      </c>
      <c r="M19" s="31">
        <f t="shared" si="5"/>
        <v>102.19207160549917</v>
      </c>
      <c r="N19" s="397"/>
      <c r="O19" s="397"/>
      <c r="P19" s="397"/>
      <c r="Q19" s="397"/>
      <c r="R19" s="397"/>
      <c r="S19" s="397"/>
      <c r="T19" s="39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</row>
    <row r="20" spans="1:103" ht="13.15" customHeight="1">
      <c r="A20" s="683"/>
      <c r="B20" s="691"/>
      <c r="C20" s="112" t="s">
        <v>189</v>
      </c>
      <c r="D20" s="678" t="s">
        <v>190</v>
      </c>
      <c r="E20" s="679"/>
      <c r="F20" s="34">
        <v>9</v>
      </c>
      <c r="G20" s="113">
        <f>'ANEXA 2'!J92</f>
        <v>40311.646910000003</v>
      </c>
      <c r="H20" s="16">
        <v>55132.6678900767</v>
      </c>
      <c r="I20" s="31">
        <f t="shared" si="3"/>
        <v>136.76572732685057</v>
      </c>
      <c r="J20" s="16">
        <v>55694.565564433498</v>
      </c>
      <c r="K20" s="16">
        <v>56425.901891941452</v>
      </c>
      <c r="L20" s="31">
        <f t="shared" si="4"/>
        <v>101.01917374192213</v>
      </c>
      <c r="M20" s="31">
        <f t="shared" si="5"/>
        <v>101.31311972738501</v>
      </c>
      <c r="N20" s="397"/>
      <c r="O20" s="397"/>
      <c r="P20" s="397"/>
      <c r="Q20" s="397"/>
      <c r="R20" s="397"/>
      <c r="S20" s="397"/>
      <c r="T20" s="397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</row>
    <row r="21" spans="1:103" ht="33.75" customHeight="1">
      <c r="A21" s="683"/>
      <c r="B21" s="691"/>
      <c r="C21" s="112" t="s">
        <v>191</v>
      </c>
      <c r="D21" s="693" t="s">
        <v>406</v>
      </c>
      <c r="E21" s="694"/>
      <c r="F21" s="34">
        <v>10</v>
      </c>
      <c r="G21" s="82">
        <f>G23+G24+G25+G27+G28</f>
        <v>472962.56799999997</v>
      </c>
      <c r="H21" s="21">
        <f>H23+H24+H25+H27+H28</f>
        <v>535726.55579737492</v>
      </c>
      <c r="I21" s="31">
        <f t="shared" si="3"/>
        <v>113.27038267264035</v>
      </c>
      <c r="J21" s="21">
        <f>J23+J24+J25+J27+J28</f>
        <v>537508.08369270002</v>
      </c>
      <c r="K21" s="21">
        <f>K23+K24+K25+K27+K28</f>
        <v>568703.55425025453</v>
      </c>
      <c r="L21" s="31">
        <f t="shared" si="4"/>
        <v>100.33254425714877</v>
      </c>
      <c r="M21" s="31">
        <f t="shared" si="5"/>
        <v>105.8037211911755</v>
      </c>
      <c r="N21" s="397"/>
      <c r="O21" s="397"/>
      <c r="P21" s="397"/>
      <c r="Q21" s="397"/>
      <c r="R21" s="397"/>
      <c r="S21" s="397"/>
      <c r="T21" s="397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</row>
    <row r="22" spans="1:103">
      <c r="A22" s="683"/>
      <c r="B22" s="691"/>
      <c r="C22" s="112"/>
      <c r="D22" s="15" t="s">
        <v>214</v>
      </c>
      <c r="E22" s="39" t="s">
        <v>407</v>
      </c>
      <c r="F22" s="34">
        <v>11</v>
      </c>
      <c r="G22" s="113">
        <f>SUM(G23:G24)</f>
        <v>434616.87082000001</v>
      </c>
      <c r="H22" s="16">
        <f>SUM(H23:H24)</f>
        <v>476910.90654999996</v>
      </c>
      <c r="I22" s="31">
        <f t="shared" si="3"/>
        <v>109.73132666232569</v>
      </c>
      <c r="J22" s="16">
        <f>SUM(J23:J24)</f>
        <v>503753.23212</v>
      </c>
      <c r="K22" s="16">
        <f>SUM(K23:K24)</f>
        <v>534262.24978019996</v>
      </c>
      <c r="L22" s="31">
        <f t="shared" si="4"/>
        <v>105.62837318277725</v>
      </c>
      <c r="M22" s="31">
        <f t="shared" si="5"/>
        <v>106.05634181875232</v>
      </c>
      <c r="N22" s="397"/>
      <c r="O22" s="397"/>
      <c r="P22" s="397"/>
      <c r="Q22" s="397"/>
      <c r="R22" s="397"/>
      <c r="S22" s="397"/>
      <c r="T22" s="397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</row>
    <row r="23" spans="1:103">
      <c r="A23" s="683"/>
      <c r="B23" s="691"/>
      <c r="C23" s="695"/>
      <c r="D23" s="114" t="s">
        <v>151</v>
      </c>
      <c r="E23" s="115" t="s">
        <v>192</v>
      </c>
      <c r="F23" s="34">
        <v>12</v>
      </c>
      <c r="G23" s="113">
        <f>'ANEXA 2'!J101</f>
        <v>401991.06836999999</v>
      </c>
      <c r="H23" s="16">
        <v>441879.18229999999</v>
      </c>
      <c r="I23" s="31">
        <f t="shared" si="3"/>
        <v>109.92261020769121</v>
      </c>
      <c r="J23" s="16">
        <v>466804.03962</v>
      </c>
      <c r="K23" s="16">
        <v>495832.90528020001</v>
      </c>
      <c r="L23" s="31">
        <f t="shared" si="4"/>
        <v>105.64064982429475</v>
      </c>
      <c r="M23" s="31">
        <f t="shared" si="5"/>
        <v>106.21864062783837</v>
      </c>
      <c r="N23" s="397"/>
      <c r="O23" s="397"/>
      <c r="P23" s="397"/>
      <c r="Q23" s="397"/>
      <c r="R23" s="397"/>
      <c r="S23" s="397"/>
      <c r="T23" s="397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</row>
    <row r="24" spans="1:103">
      <c r="A24" s="683"/>
      <c r="B24" s="691"/>
      <c r="C24" s="696"/>
      <c r="D24" s="114" t="s">
        <v>155</v>
      </c>
      <c r="E24" s="124" t="s">
        <v>193</v>
      </c>
      <c r="F24" s="34">
        <v>13</v>
      </c>
      <c r="G24" s="113">
        <f>'ANEXA 2'!J105</f>
        <v>32625.802450000003</v>
      </c>
      <c r="H24" s="16">
        <v>35031.724249999999</v>
      </c>
      <c r="I24" s="31">
        <f t="shared" si="3"/>
        <v>107.37448660577454</v>
      </c>
      <c r="J24" s="16">
        <v>36949.192499999997</v>
      </c>
      <c r="K24" s="16">
        <v>38429.344499999999</v>
      </c>
      <c r="L24" s="31">
        <f t="shared" si="4"/>
        <v>105.47351947713506</v>
      </c>
      <c r="M24" s="31">
        <f t="shared" si="5"/>
        <v>104.00591163122172</v>
      </c>
      <c r="N24" s="397"/>
      <c r="O24" s="397"/>
      <c r="P24" s="397"/>
      <c r="Q24" s="397"/>
      <c r="R24" s="397"/>
      <c r="S24" s="397"/>
      <c r="T24" s="397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</row>
    <row r="25" spans="1:103">
      <c r="A25" s="683"/>
      <c r="B25" s="691"/>
      <c r="C25" s="696"/>
      <c r="D25" s="114" t="s">
        <v>159</v>
      </c>
      <c r="E25" s="115" t="s">
        <v>194</v>
      </c>
      <c r="F25" s="34">
        <v>14</v>
      </c>
      <c r="G25" s="113">
        <f>'ANEXA 2'!J113</f>
        <v>16856.431</v>
      </c>
      <c r="H25" s="16">
        <v>31100</v>
      </c>
      <c r="I25" s="31">
        <f t="shared" si="3"/>
        <v>184.50403417180826</v>
      </c>
      <c r="J25" s="16">
        <v>6000</v>
      </c>
      <c r="K25" s="16">
        <v>6000</v>
      </c>
      <c r="L25" s="31">
        <f t="shared" si="4"/>
        <v>19.292604501607716</v>
      </c>
      <c r="M25" s="31">
        <f t="shared" si="5"/>
        <v>100</v>
      </c>
      <c r="N25" s="397"/>
      <c r="O25" s="397"/>
      <c r="P25" s="397"/>
      <c r="Q25" s="397"/>
      <c r="R25" s="397"/>
      <c r="S25" s="397"/>
      <c r="T25" s="397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</row>
    <row r="26" spans="1:103" ht="25.5">
      <c r="A26" s="683"/>
      <c r="B26" s="691"/>
      <c r="C26" s="696"/>
      <c r="D26" s="114"/>
      <c r="E26" s="115" t="s">
        <v>262</v>
      </c>
      <c r="F26" s="34">
        <v>15</v>
      </c>
      <c r="G26" s="113">
        <f>'ANEXA 2'!J114</f>
        <v>225.726</v>
      </c>
      <c r="H26" s="16">
        <v>23600</v>
      </c>
      <c r="I26" s="31">
        <f t="shared" si="3"/>
        <v>10442.477876106195</v>
      </c>
      <c r="J26" s="16">
        <v>1000</v>
      </c>
      <c r="K26" s="16">
        <v>1000</v>
      </c>
      <c r="L26" s="31">
        <f t="shared" si="4"/>
        <v>4.2372881355932197</v>
      </c>
      <c r="M26" s="31">
        <f t="shared" si="5"/>
        <v>100</v>
      </c>
      <c r="N26" s="397"/>
      <c r="O26" s="397"/>
      <c r="P26" s="397"/>
      <c r="Q26" s="397"/>
      <c r="R26" s="397"/>
      <c r="S26" s="397"/>
      <c r="T26" s="397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</row>
    <row r="27" spans="1:103" ht="25.5">
      <c r="A27" s="683"/>
      <c r="B27" s="691"/>
      <c r="C27" s="696"/>
      <c r="D27" s="114" t="s">
        <v>163</v>
      </c>
      <c r="E27" s="115" t="s">
        <v>263</v>
      </c>
      <c r="F27" s="34">
        <v>16</v>
      </c>
      <c r="G27" s="113">
        <f>'ANEXA 2'!J117</f>
        <v>8245.0240000000013</v>
      </c>
      <c r="H27" s="16">
        <v>12993.06</v>
      </c>
      <c r="I27" s="31">
        <f t="shared" si="3"/>
        <v>157.58641600970284</v>
      </c>
      <c r="J27" s="16">
        <v>12993.06</v>
      </c>
      <c r="K27" s="16">
        <v>12993.06</v>
      </c>
      <c r="L27" s="31">
        <f t="shared" si="4"/>
        <v>100</v>
      </c>
      <c r="M27" s="31">
        <f t="shared" si="5"/>
        <v>100</v>
      </c>
      <c r="N27" s="397"/>
      <c r="O27" s="397"/>
      <c r="P27" s="397"/>
      <c r="Q27" s="397"/>
      <c r="R27" s="397"/>
      <c r="S27" s="397"/>
      <c r="T27" s="397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</row>
    <row r="28" spans="1:103">
      <c r="A28" s="683"/>
      <c r="B28" s="691"/>
      <c r="C28" s="697"/>
      <c r="D28" s="114" t="s">
        <v>166</v>
      </c>
      <c r="E28" s="115" t="s">
        <v>320</v>
      </c>
      <c r="F28" s="34">
        <v>17</v>
      </c>
      <c r="G28" s="113">
        <f>'ANEXA 2'!J126</f>
        <v>13244.242179999999</v>
      </c>
      <c r="H28" s="16">
        <v>14722.589247375001</v>
      </c>
      <c r="I28" s="31">
        <f t="shared" si="3"/>
        <v>111.16732105104199</v>
      </c>
      <c r="J28" s="16">
        <v>14761.7915727</v>
      </c>
      <c r="K28" s="16">
        <v>15448.2444700545</v>
      </c>
      <c r="L28" s="31">
        <f t="shared" si="4"/>
        <v>100.26627330740745</v>
      </c>
      <c r="M28" s="31">
        <f t="shared" si="5"/>
        <v>104.65020044466694</v>
      </c>
      <c r="N28" s="397"/>
      <c r="O28" s="397"/>
      <c r="P28" s="397"/>
      <c r="Q28" s="397"/>
      <c r="R28" s="397"/>
      <c r="S28" s="397"/>
      <c r="T28" s="397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</row>
    <row r="29" spans="1:103" ht="13.5" customHeight="1">
      <c r="A29" s="683"/>
      <c r="B29" s="692"/>
      <c r="C29" s="112" t="s">
        <v>195</v>
      </c>
      <c r="D29" s="678" t="s">
        <v>196</v>
      </c>
      <c r="E29" s="679"/>
      <c r="F29" s="34">
        <v>18</v>
      </c>
      <c r="G29" s="113">
        <f>'ANEXA 2'!J127</f>
        <v>1053569.56305</v>
      </c>
      <c r="H29" s="16">
        <v>999570.26585863973</v>
      </c>
      <c r="I29" s="31">
        <f t="shared" si="3"/>
        <v>94.874569321449925</v>
      </c>
      <c r="J29" s="16">
        <v>945971.36722539994</v>
      </c>
      <c r="K29" s="16">
        <v>993642.40193136607</v>
      </c>
      <c r="L29" s="31">
        <f t="shared" si="4"/>
        <v>94.637805818763738</v>
      </c>
      <c r="M29" s="31">
        <f t="shared" si="5"/>
        <v>105.03937395544946</v>
      </c>
      <c r="N29" s="397"/>
      <c r="O29" s="397"/>
      <c r="P29" s="397"/>
      <c r="Q29" s="397"/>
      <c r="R29" s="397"/>
      <c r="S29" s="397"/>
      <c r="T29" s="397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</row>
    <row r="30" spans="1:103" ht="13.15" customHeight="1">
      <c r="A30" s="683"/>
      <c r="B30" s="111">
        <v>2</v>
      </c>
      <c r="C30" s="112"/>
      <c r="D30" s="678" t="s">
        <v>197</v>
      </c>
      <c r="E30" s="679"/>
      <c r="F30" s="34">
        <v>19</v>
      </c>
      <c r="G30" s="113">
        <f>'ANEXA 2'!J144</f>
        <v>3411.7324699999999</v>
      </c>
      <c r="H30" s="16">
        <v>37852.45545430186</v>
      </c>
      <c r="I30" s="31">
        <f t="shared" si="3"/>
        <v>1109.3786635404454</v>
      </c>
      <c r="J30" s="16">
        <v>53013.966085684588</v>
      </c>
      <c r="K30" s="16">
        <v>43367.367504653004</v>
      </c>
      <c r="L30" s="31">
        <f t="shared" si="4"/>
        <v>140.05423280845483</v>
      </c>
      <c r="M30" s="31">
        <f t="shared" si="5"/>
        <v>81.803665537039564</v>
      </c>
      <c r="N30" s="397"/>
      <c r="O30" s="397"/>
      <c r="P30" s="397"/>
      <c r="Q30" s="397"/>
      <c r="R30" s="397"/>
      <c r="S30" s="397"/>
      <c r="T30" s="397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</row>
    <row r="31" spans="1:103" ht="15.75" customHeight="1">
      <c r="A31" s="114" t="s">
        <v>23</v>
      </c>
      <c r="B31" s="111"/>
      <c r="C31" s="112"/>
      <c r="D31" s="678" t="s">
        <v>422</v>
      </c>
      <c r="E31" s="679"/>
      <c r="F31" s="34">
        <v>20</v>
      </c>
      <c r="G31" s="82">
        <f>G12-G17</f>
        <v>1782354.5598699995</v>
      </c>
      <c r="H31" s="21">
        <f>H12-H17</f>
        <v>1464452.7884459728</v>
      </c>
      <c r="I31" s="31">
        <f t="shared" si="3"/>
        <v>82.163934794134732</v>
      </c>
      <c r="J31" s="21">
        <f>J12-J17</f>
        <v>1499542.8856773451</v>
      </c>
      <c r="K31" s="21">
        <f>K12-K17</f>
        <v>1438801.5437170621</v>
      </c>
      <c r="L31" s="31">
        <f t="shared" si="4"/>
        <v>102.39612348777788</v>
      </c>
      <c r="M31" s="31">
        <f t="shared" si="5"/>
        <v>95.949342793697696</v>
      </c>
      <c r="N31" s="397"/>
      <c r="O31" s="397"/>
      <c r="P31" s="397"/>
      <c r="Q31" s="397"/>
      <c r="R31" s="397"/>
      <c r="S31" s="397"/>
      <c r="T31" s="397"/>
    </row>
    <row r="32" spans="1:103" ht="24" customHeight="1">
      <c r="A32" s="114" t="s">
        <v>24</v>
      </c>
      <c r="B32" s="111">
        <v>1</v>
      </c>
      <c r="C32" s="112"/>
      <c r="D32" s="678" t="s">
        <v>408</v>
      </c>
      <c r="E32" s="679"/>
      <c r="F32" s="34">
        <v>21</v>
      </c>
      <c r="G32" s="16">
        <f>+'ANEXA 2'!J155</f>
        <v>353025.196</v>
      </c>
      <c r="H32" s="16">
        <f>+'ANEXA 2'!N155</f>
        <v>342856.63943135558</v>
      </c>
      <c r="I32" s="31">
        <f t="shared" si="3"/>
        <v>97.119750725869267</v>
      </c>
      <c r="J32" s="16">
        <f>J31*16%</f>
        <v>239926.86170837522</v>
      </c>
      <c r="K32" s="16">
        <f>K31*16%</f>
        <v>230208.24699472994</v>
      </c>
      <c r="L32" s="31">
        <f t="shared" si="4"/>
        <v>69.978770749869568</v>
      </c>
      <c r="M32" s="31">
        <f t="shared" si="5"/>
        <v>95.949342793697696</v>
      </c>
      <c r="N32" s="397"/>
      <c r="O32" s="397"/>
      <c r="P32" s="397"/>
      <c r="Q32" s="397"/>
      <c r="R32" s="397"/>
      <c r="S32" s="397"/>
      <c r="T32" s="397"/>
    </row>
    <row r="33" spans="1:103" s="116" customFormat="1" ht="27.75" customHeight="1">
      <c r="A33" s="114"/>
      <c r="B33" s="111">
        <v>2</v>
      </c>
      <c r="C33" s="112"/>
      <c r="D33" s="678" t="s">
        <v>423</v>
      </c>
      <c r="E33" s="679"/>
      <c r="F33" s="34">
        <v>22</v>
      </c>
      <c r="G33" s="16">
        <v>57870.502890000003</v>
      </c>
      <c r="H33" s="16">
        <v>0</v>
      </c>
      <c r="I33" s="31">
        <f t="shared" si="3"/>
        <v>0</v>
      </c>
      <c r="J33" s="16">
        <v>0</v>
      </c>
      <c r="K33" s="16">
        <v>0</v>
      </c>
      <c r="L33" s="31" t="str">
        <f t="shared" si="4"/>
        <v xml:space="preserve"> </v>
      </c>
      <c r="M33" s="31" t="str">
        <f t="shared" si="5"/>
        <v xml:space="preserve"> </v>
      </c>
      <c r="N33" s="397"/>
      <c r="O33" s="397"/>
      <c r="P33" s="397"/>
      <c r="Q33" s="397"/>
      <c r="R33" s="397"/>
      <c r="S33" s="397"/>
      <c r="T33" s="397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</row>
    <row r="34" spans="1:103" s="116" customFormat="1" ht="27.75" customHeight="1">
      <c r="A34" s="231"/>
      <c r="B34" s="111">
        <v>3</v>
      </c>
      <c r="C34" s="112"/>
      <c r="D34" s="678" t="s">
        <v>424</v>
      </c>
      <c r="E34" s="679"/>
      <c r="F34" s="34">
        <v>23</v>
      </c>
      <c r="G34" s="16">
        <v>80116.521999999997</v>
      </c>
      <c r="H34" s="16">
        <v>0</v>
      </c>
      <c r="I34" s="31">
        <f t="shared" si="3"/>
        <v>0</v>
      </c>
      <c r="J34" s="16">
        <v>0</v>
      </c>
      <c r="K34" s="16">
        <v>0</v>
      </c>
      <c r="L34" s="31" t="str">
        <f t="shared" si="4"/>
        <v xml:space="preserve"> </v>
      </c>
      <c r="M34" s="31" t="str">
        <f t="shared" si="5"/>
        <v xml:space="preserve"> </v>
      </c>
      <c r="N34" s="397"/>
      <c r="O34" s="397"/>
      <c r="P34" s="397"/>
      <c r="Q34" s="397"/>
      <c r="R34" s="397"/>
      <c r="S34" s="397"/>
      <c r="T34" s="397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</row>
    <row r="35" spans="1:103" s="116" customFormat="1" ht="27.75" customHeight="1">
      <c r="A35" s="231"/>
      <c r="B35" s="111">
        <v>4</v>
      </c>
      <c r="C35" s="112"/>
      <c r="D35" s="678" t="s">
        <v>425</v>
      </c>
      <c r="E35" s="679"/>
      <c r="F35" s="111">
        <v>24</v>
      </c>
      <c r="G35" s="513">
        <v>0</v>
      </c>
      <c r="H35" s="16"/>
      <c r="I35" s="31"/>
      <c r="J35" s="16"/>
      <c r="K35" s="16"/>
      <c r="L35" s="31"/>
      <c r="M35" s="31"/>
      <c r="N35" s="397"/>
      <c r="O35" s="397"/>
      <c r="P35" s="397"/>
      <c r="Q35" s="397"/>
      <c r="R35" s="397"/>
      <c r="S35" s="397"/>
      <c r="T35" s="39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</row>
    <row r="36" spans="1:103" s="116" customFormat="1" ht="27.75" customHeight="1">
      <c r="A36" s="231"/>
      <c r="B36" s="111">
        <v>5</v>
      </c>
      <c r="C36" s="112"/>
      <c r="D36" s="678" t="s">
        <v>409</v>
      </c>
      <c r="E36" s="679"/>
      <c r="F36" s="34">
        <v>25</v>
      </c>
      <c r="G36" s="113">
        <v>0</v>
      </c>
      <c r="H36" s="16"/>
      <c r="I36" s="31"/>
      <c r="J36" s="16"/>
      <c r="K36" s="16"/>
      <c r="L36" s="31"/>
      <c r="M36" s="31"/>
      <c r="N36" s="397"/>
      <c r="O36" s="397"/>
      <c r="P36" s="397"/>
      <c r="Q36" s="397"/>
      <c r="R36" s="397"/>
      <c r="S36" s="397"/>
      <c r="T36" s="397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</row>
    <row r="37" spans="1:103" s="116" customFormat="1">
      <c r="A37" s="114" t="s">
        <v>25</v>
      </c>
      <c r="B37" s="232"/>
      <c r="C37" s="232"/>
      <c r="D37" s="680" t="s">
        <v>426</v>
      </c>
      <c r="E37" s="680"/>
      <c r="F37" s="34">
        <v>26</v>
      </c>
      <c r="G37" s="113">
        <f>G31-G32-G33+G34-G35-G36</f>
        <v>1451575.3829799993</v>
      </c>
      <c r="H37" s="113">
        <f>H31-H32-H33+H34-H35-H36</f>
        <v>1121596.1490146173</v>
      </c>
      <c r="I37" s="31">
        <f>IF(G37=0," ",ROUND(H37,0)/ROUND(G37,0)*100)</f>
        <v>77.26751976301604</v>
      </c>
      <c r="J37" s="113">
        <f>J31-J32-J33+J34-J35-J36</f>
        <v>1259616.0239689699</v>
      </c>
      <c r="K37" s="113">
        <f>K31-K32-K33+K34-K35-K36</f>
        <v>1208593.2967223322</v>
      </c>
      <c r="L37" s="31">
        <f>IF(J37=0," ",J37/H37*100)</f>
        <v>112.30566590974928</v>
      </c>
      <c r="M37" s="31">
        <f>IF(K37=0," ",K37/J37*100)</f>
        <v>95.949342793697696</v>
      </c>
      <c r="N37" s="397"/>
      <c r="O37" s="397"/>
      <c r="P37" s="397"/>
      <c r="Q37" s="397"/>
      <c r="R37" s="397"/>
      <c r="S37" s="397"/>
      <c r="T37" s="397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</row>
    <row r="38" spans="1:103" ht="13.15" customHeight="1">
      <c r="A38" s="685"/>
      <c r="B38" s="111">
        <v>1</v>
      </c>
      <c r="C38" s="112"/>
      <c r="D38" s="678" t="s">
        <v>26</v>
      </c>
      <c r="E38" s="679"/>
      <c r="F38" s="34">
        <v>27</v>
      </c>
      <c r="G38" s="21">
        <f>G31*0.05</f>
        <v>89117.727993499982</v>
      </c>
      <c r="H38" s="21">
        <f>H31*0.05</f>
        <v>73222.639422298642</v>
      </c>
      <c r="I38" s="31">
        <f>IF(G38=0," ",ROUND(H38,0)/ROUND(G38,0)*100)</f>
        <v>82.164097039879707</v>
      </c>
      <c r="J38" s="21">
        <f>J31*0.05</f>
        <v>74977.144283867252</v>
      </c>
      <c r="K38" s="21">
        <f>K31*0.05</f>
        <v>71940.077185853108</v>
      </c>
      <c r="L38" s="31">
        <f>IF(J38=0," ",J38/H38*100)</f>
        <v>102.39612348777788</v>
      </c>
      <c r="M38" s="31">
        <f>IF(K38=0," ",K38/J38*100)</f>
        <v>95.949342793697696</v>
      </c>
      <c r="N38" s="397"/>
      <c r="O38" s="397"/>
      <c r="P38" s="397"/>
      <c r="Q38" s="397"/>
      <c r="R38" s="397"/>
      <c r="S38" s="397"/>
      <c r="T38" s="397"/>
    </row>
    <row r="39" spans="1:103" ht="25.5" customHeight="1">
      <c r="A39" s="683"/>
      <c r="B39" s="111">
        <v>2</v>
      </c>
      <c r="C39" s="112"/>
      <c r="D39" s="678" t="s">
        <v>198</v>
      </c>
      <c r="E39" s="679"/>
      <c r="F39" s="111">
        <v>28</v>
      </c>
      <c r="G39" s="514">
        <v>76086</v>
      </c>
      <c r="H39" s="21"/>
      <c r="I39" s="31">
        <f t="shared" si="0"/>
        <v>0</v>
      </c>
      <c r="J39" s="21"/>
      <c r="K39" s="21"/>
      <c r="L39" s="31" t="str">
        <f t="shared" si="1"/>
        <v xml:space="preserve"> </v>
      </c>
      <c r="M39" s="31" t="str">
        <f t="shared" si="2"/>
        <v xml:space="preserve"> </v>
      </c>
      <c r="N39" s="397"/>
      <c r="O39" s="397"/>
      <c r="P39" s="397"/>
      <c r="Q39" s="397"/>
      <c r="R39" s="397"/>
      <c r="S39" s="397"/>
      <c r="T39" s="397"/>
    </row>
    <row r="40" spans="1:103" ht="13.15" customHeight="1">
      <c r="A40" s="683"/>
      <c r="B40" s="111">
        <v>3</v>
      </c>
      <c r="C40" s="112"/>
      <c r="D40" s="678" t="s">
        <v>199</v>
      </c>
      <c r="E40" s="679"/>
      <c r="F40" s="34">
        <v>29</v>
      </c>
      <c r="G40" s="34"/>
      <c r="H40" s="1"/>
      <c r="I40" s="31" t="str">
        <f t="shared" si="0"/>
        <v xml:space="preserve"> </v>
      </c>
      <c r="J40" s="1"/>
      <c r="K40" s="1"/>
      <c r="L40" s="31" t="str">
        <f t="shared" si="1"/>
        <v xml:space="preserve"> </v>
      </c>
      <c r="M40" s="31" t="str">
        <f t="shared" si="2"/>
        <v xml:space="preserve"> </v>
      </c>
      <c r="N40" s="397"/>
      <c r="O40" s="397"/>
      <c r="P40" s="397"/>
      <c r="Q40" s="397"/>
      <c r="R40" s="397"/>
      <c r="S40" s="397"/>
      <c r="T40" s="397"/>
    </row>
    <row r="41" spans="1:103" ht="65.25" customHeight="1">
      <c r="A41" s="683"/>
      <c r="B41" s="111">
        <v>4</v>
      </c>
      <c r="C41" s="112"/>
      <c r="D41" s="678" t="s">
        <v>208</v>
      </c>
      <c r="E41" s="679"/>
      <c r="F41" s="34">
        <v>30</v>
      </c>
      <c r="G41" s="183"/>
      <c r="H41" s="33"/>
      <c r="I41" s="31" t="str">
        <f t="shared" si="0"/>
        <v xml:space="preserve"> </v>
      </c>
      <c r="J41" s="33"/>
      <c r="K41" s="33"/>
      <c r="L41" s="31" t="str">
        <f t="shared" si="1"/>
        <v xml:space="preserve"> </v>
      </c>
      <c r="M41" s="31" t="str">
        <f t="shared" si="2"/>
        <v xml:space="preserve"> </v>
      </c>
      <c r="N41" s="397"/>
      <c r="O41" s="397"/>
      <c r="P41" s="397"/>
      <c r="Q41" s="397"/>
      <c r="R41" s="397"/>
      <c r="S41" s="397"/>
      <c r="T41" s="397"/>
    </row>
    <row r="42" spans="1:103" ht="13.15" customHeight="1">
      <c r="A42" s="683"/>
      <c r="B42" s="111">
        <v>5</v>
      </c>
      <c r="C42" s="112"/>
      <c r="D42" s="678" t="s">
        <v>200</v>
      </c>
      <c r="E42" s="679"/>
      <c r="F42" s="34">
        <v>31</v>
      </c>
      <c r="G42" s="34"/>
      <c r="H42" s="21"/>
      <c r="I42" s="31" t="str">
        <f t="shared" si="0"/>
        <v xml:space="preserve"> </v>
      </c>
      <c r="J42" s="21"/>
      <c r="K42" s="21"/>
      <c r="L42" s="31" t="str">
        <f t="shared" si="1"/>
        <v xml:space="preserve"> </v>
      </c>
      <c r="M42" s="31" t="str">
        <f t="shared" si="2"/>
        <v xml:space="preserve"> </v>
      </c>
      <c r="N42" s="397"/>
      <c r="O42" s="397"/>
      <c r="P42" s="397"/>
      <c r="Q42" s="397"/>
      <c r="R42" s="397"/>
      <c r="S42" s="397"/>
      <c r="T42" s="397"/>
    </row>
    <row r="43" spans="1:103" ht="28.5" customHeight="1">
      <c r="A43" s="683"/>
      <c r="B43" s="111">
        <v>6</v>
      </c>
      <c r="C43" s="112"/>
      <c r="D43" s="678" t="s">
        <v>427</v>
      </c>
      <c r="E43" s="679"/>
      <c r="F43" s="111">
        <v>32</v>
      </c>
      <c r="G43" s="21">
        <f>G37-G38-G40-G41-G42-G39</f>
        <v>1286371.6549864993</v>
      </c>
      <c r="H43" s="21">
        <f>H37-H38-H40-H41-H42</f>
        <v>1048373.5095923187</v>
      </c>
      <c r="I43" s="31">
        <f>IF(G43=0," ",ROUND(H43,0)/ROUND(G43,0)*100)</f>
        <v>81.498508984959244</v>
      </c>
      <c r="J43" s="21">
        <f>J37-J38-J40-J41-J42</f>
        <v>1184638.8796851027</v>
      </c>
      <c r="K43" s="21">
        <f>K37-K38-K40-K41-K42</f>
        <v>1136653.2195364791</v>
      </c>
      <c r="L43" s="31">
        <f>IF(J43=0," ",J43/H43*100)</f>
        <v>112.99778836893482</v>
      </c>
      <c r="M43" s="31">
        <f>IF(K43=0," ",K43/J43*100)</f>
        <v>95.949342793697696</v>
      </c>
      <c r="N43" s="397"/>
      <c r="O43" s="397"/>
      <c r="P43" s="397"/>
      <c r="Q43" s="397"/>
      <c r="R43" s="397"/>
      <c r="S43" s="397"/>
      <c r="T43" s="397"/>
    </row>
    <row r="44" spans="1:103" ht="52.5" customHeight="1">
      <c r="A44" s="683"/>
      <c r="B44" s="111">
        <v>7</v>
      </c>
      <c r="C44" s="112"/>
      <c r="D44" s="678" t="s">
        <v>38</v>
      </c>
      <c r="E44" s="679"/>
      <c r="F44" s="34">
        <v>33</v>
      </c>
      <c r="G44" s="21">
        <v>17900</v>
      </c>
      <c r="H44" s="82">
        <v>19436.669999999998</v>
      </c>
      <c r="I44" s="31">
        <f>IF(G44=0," ",ROUND(H44,0)/ROUND(G44,0)*100)</f>
        <v>108.58659217877096</v>
      </c>
      <c r="J44" s="82">
        <v>20404.197</v>
      </c>
      <c r="K44" s="82">
        <v>20404.197</v>
      </c>
      <c r="L44" s="31">
        <f>IF(J44=0," ",J44/H44*100)</f>
        <v>104.97784342688333</v>
      </c>
      <c r="M44" s="31">
        <f>IF(K44=0," ",K44/J44*100)</f>
        <v>100</v>
      </c>
      <c r="N44" s="397"/>
      <c r="O44" s="397"/>
      <c r="P44" s="397"/>
      <c r="Q44" s="397"/>
      <c r="R44" s="397"/>
      <c r="S44" s="397"/>
      <c r="T44" s="397"/>
    </row>
    <row r="45" spans="1:103" ht="64.5" customHeight="1">
      <c r="A45" s="683"/>
      <c r="B45" s="111">
        <v>8</v>
      </c>
      <c r="C45" s="112"/>
      <c r="D45" s="678" t="s">
        <v>201</v>
      </c>
      <c r="E45" s="679"/>
      <c r="F45" s="34">
        <v>34</v>
      </c>
      <c r="G45" s="71">
        <f>G43</f>
        <v>1286371.6549864993</v>
      </c>
      <c r="H45" s="33">
        <f>H43</f>
        <v>1048373.5095923187</v>
      </c>
      <c r="I45" s="31">
        <f>IF(G45=0," ",ROUND(H45,0)/ROUND(G45,0)*100)</f>
        <v>81.498508984959244</v>
      </c>
      <c r="J45" s="33">
        <f>J43</f>
        <v>1184638.8796851027</v>
      </c>
      <c r="K45" s="33">
        <f>K43</f>
        <v>1136653.2195364791</v>
      </c>
      <c r="L45" s="31">
        <f>IF(J45=0," ",J45/H45*100)</f>
        <v>112.99778836893482</v>
      </c>
      <c r="M45" s="31">
        <f>IF(K45=0," ",K45/J45*100)</f>
        <v>95.949342793697696</v>
      </c>
      <c r="N45" s="397"/>
      <c r="O45" s="397"/>
      <c r="P45" s="397"/>
      <c r="Q45" s="397"/>
      <c r="R45" s="397"/>
      <c r="S45" s="397"/>
      <c r="T45" s="397"/>
    </row>
    <row r="46" spans="1:103" ht="26.25" customHeight="1">
      <c r="A46" s="683"/>
      <c r="B46" s="111"/>
      <c r="C46" s="326" t="s">
        <v>5</v>
      </c>
      <c r="D46" s="678" t="s">
        <v>428</v>
      </c>
      <c r="E46" s="679"/>
      <c r="F46" s="34">
        <v>35</v>
      </c>
      <c r="G46" s="21">
        <f>G45*80.0561%</f>
        <v>1029818.9784876469</v>
      </c>
      <c r="H46" s="21">
        <f>H45*80.0561%</f>
        <v>839286.94521273614</v>
      </c>
      <c r="I46" s="31">
        <f>IF(G46=0," ",ROUND(H46,0)/ROUND(G46,0)*100)</f>
        <v>81.498496337705944</v>
      </c>
      <c r="J46" s="21">
        <f>J45*80.0561%</f>
        <v>948375.68615958549</v>
      </c>
      <c r="K46" s="21">
        <f>K45*80.0561%</f>
        <v>909960.23808534315</v>
      </c>
      <c r="L46" s="31">
        <f>IF(J46=0," ",J46/H46*100)</f>
        <v>112.99778836893482</v>
      </c>
      <c r="M46" s="31">
        <f>IF(K46=0," ",K46/J46*100)</f>
        <v>95.949342793697681</v>
      </c>
      <c r="N46" s="397"/>
      <c r="O46" s="397"/>
      <c r="P46" s="397"/>
      <c r="Q46" s="397"/>
      <c r="R46" s="397"/>
      <c r="S46" s="397"/>
      <c r="T46" s="397"/>
    </row>
    <row r="47" spans="1:103" ht="21.6" customHeight="1">
      <c r="A47" s="683"/>
      <c r="B47" s="117"/>
      <c r="C47" s="43" t="s">
        <v>6</v>
      </c>
      <c r="D47" s="681" t="s">
        <v>215</v>
      </c>
      <c r="E47" s="682"/>
      <c r="F47" s="111">
        <v>36</v>
      </c>
      <c r="G47" s="21"/>
      <c r="H47" s="21"/>
      <c r="I47" s="31" t="str">
        <f t="shared" si="0"/>
        <v xml:space="preserve"> </v>
      </c>
      <c r="J47" s="21"/>
      <c r="K47" s="21"/>
      <c r="L47" s="31" t="str">
        <f t="shared" si="1"/>
        <v xml:space="preserve"> </v>
      </c>
      <c r="M47" s="31" t="str">
        <f t="shared" si="2"/>
        <v xml:space="preserve"> </v>
      </c>
      <c r="N47" s="397"/>
      <c r="O47" s="397"/>
      <c r="P47" s="397"/>
      <c r="Q47" s="397"/>
      <c r="R47" s="397"/>
      <c r="S47" s="397"/>
      <c r="T47" s="397"/>
    </row>
    <row r="48" spans="1:103" ht="18.600000000000001" customHeight="1">
      <c r="A48" s="683"/>
      <c r="B48" s="117"/>
      <c r="C48" s="43" t="s">
        <v>8</v>
      </c>
      <c r="D48" s="681" t="s">
        <v>429</v>
      </c>
      <c r="E48" s="682"/>
      <c r="F48" s="34">
        <v>37</v>
      </c>
      <c r="G48" s="21">
        <f>+G45*19.9439%</f>
        <v>256552.67649885244</v>
      </c>
      <c r="H48" s="21">
        <f>+H45*19.9439%</f>
        <v>209086.56437958244</v>
      </c>
      <c r="I48" s="31">
        <f>IF(G48=0," ",ROUND(H48,0)/ROUND(G48,0)*100)</f>
        <v>81.498559751786175</v>
      </c>
      <c r="J48" s="21">
        <f>+J45*19.9439%</f>
        <v>236263.19352551721</v>
      </c>
      <c r="K48" s="21">
        <f>+K45*19.9439%</f>
        <v>226692.98145113586</v>
      </c>
      <c r="L48" s="31">
        <f>IF(J48=0," ",J48/H48*100)</f>
        <v>112.99778836893482</v>
      </c>
      <c r="M48" s="31">
        <f>IF(K48=0," ",K48/J48*100)</f>
        <v>95.949342793697681</v>
      </c>
      <c r="N48" s="397"/>
      <c r="O48" s="397"/>
      <c r="P48" s="397"/>
      <c r="Q48" s="397"/>
      <c r="R48" s="397"/>
      <c r="S48" s="397"/>
      <c r="T48" s="397"/>
    </row>
    <row r="49" spans="1:103" ht="42.75" customHeight="1">
      <c r="A49" s="684"/>
      <c r="B49" s="117">
        <v>9</v>
      </c>
      <c r="C49" s="112"/>
      <c r="D49" s="678" t="s">
        <v>410</v>
      </c>
      <c r="E49" s="679"/>
      <c r="F49" s="34">
        <v>38</v>
      </c>
      <c r="G49" s="82">
        <f>G37-G38-G45-G39</f>
        <v>0</v>
      </c>
      <c r="H49" s="82">
        <f>H37-H38-H45</f>
        <v>0</v>
      </c>
      <c r="I49" s="31" t="str">
        <f>IF(G49=0," ",ROUND(H49,0)/ROUND(G49,0)*100)</f>
        <v xml:space="preserve"> </v>
      </c>
      <c r="J49" s="82">
        <f>J37-J38-J45</f>
        <v>0</v>
      </c>
      <c r="K49" s="82">
        <f>K37-K38-K45</f>
        <v>0</v>
      </c>
      <c r="L49" s="31" t="str">
        <f>IF(J49=0," ",J49/H49*100)</f>
        <v xml:space="preserve"> </v>
      </c>
      <c r="M49" s="31" t="str">
        <f>IF(K49=0," ",K49/J49*100)</f>
        <v xml:space="preserve"> </v>
      </c>
      <c r="N49" s="397"/>
      <c r="O49" s="397"/>
      <c r="P49" s="397"/>
      <c r="Q49" s="397"/>
      <c r="R49" s="397"/>
      <c r="S49" s="397"/>
      <c r="T49" s="397"/>
    </row>
    <row r="50" spans="1:103" ht="13.15" customHeight="1">
      <c r="A50" s="114" t="s">
        <v>27</v>
      </c>
      <c r="B50" s="117"/>
      <c r="C50" s="112"/>
      <c r="D50" s="678" t="s">
        <v>28</v>
      </c>
      <c r="E50" s="679"/>
      <c r="F50" s="34">
        <v>39</v>
      </c>
      <c r="G50" s="21"/>
      <c r="H50" s="21"/>
      <c r="I50" s="31" t="str">
        <f t="shared" si="0"/>
        <v xml:space="preserve"> </v>
      </c>
      <c r="J50" s="21"/>
      <c r="K50" s="21"/>
      <c r="L50" s="31" t="str">
        <f t="shared" si="1"/>
        <v xml:space="preserve"> </v>
      </c>
      <c r="M50" s="31" t="str">
        <f t="shared" si="2"/>
        <v xml:space="preserve"> </v>
      </c>
      <c r="N50" s="397"/>
      <c r="O50" s="397"/>
      <c r="P50" s="397"/>
      <c r="Q50" s="397"/>
      <c r="R50" s="397"/>
      <c r="S50" s="397"/>
      <c r="T50" s="397"/>
    </row>
    <row r="51" spans="1:103" ht="26.25" customHeight="1">
      <c r="A51" s="114" t="s">
        <v>29</v>
      </c>
      <c r="B51" s="117"/>
      <c r="C51" s="112"/>
      <c r="D51" s="678" t="s">
        <v>202</v>
      </c>
      <c r="E51" s="679"/>
      <c r="F51" s="111">
        <v>40</v>
      </c>
      <c r="G51" s="21"/>
      <c r="H51" s="21"/>
      <c r="I51" s="31" t="str">
        <f t="shared" si="0"/>
        <v xml:space="preserve"> </v>
      </c>
      <c r="J51" s="21"/>
      <c r="K51" s="21"/>
      <c r="L51" s="31" t="str">
        <f t="shared" si="1"/>
        <v xml:space="preserve"> </v>
      </c>
      <c r="M51" s="31" t="str">
        <f t="shared" si="2"/>
        <v xml:space="preserve"> </v>
      </c>
      <c r="N51" s="397"/>
      <c r="O51" s="397"/>
      <c r="P51" s="397"/>
      <c r="Q51" s="397"/>
      <c r="R51" s="397"/>
      <c r="S51" s="397"/>
      <c r="T51" s="397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</row>
    <row r="52" spans="1:103" ht="13.15" customHeight="1">
      <c r="A52" s="114"/>
      <c r="B52" s="117"/>
      <c r="C52" s="112" t="s">
        <v>5</v>
      </c>
      <c r="D52" s="678" t="s">
        <v>265</v>
      </c>
      <c r="E52" s="679"/>
      <c r="F52" s="34">
        <v>41</v>
      </c>
      <c r="G52" s="21"/>
      <c r="H52" s="21"/>
      <c r="I52" s="31" t="str">
        <f t="shared" si="0"/>
        <v xml:space="preserve"> </v>
      </c>
      <c r="J52" s="21"/>
      <c r="K52" s="21"/>
      <c r="L52" s="31" t="str">
        <f t="shared" si="1"/>
        <v xml:space="preserve"> </v>
      </c>
      <c r="M52" s="31" t="str">
        <f t="shared" si="2"/>
        <v xml:space="preserve"> </v>
      </c>
      <c r="N52" s="397"/>
      <c r="O52" s="397"/>
      <c r="P52" s="397"/>
      <c r="Q52" s="397"/>
      <c r="R52" s="397"/>
      <c r="S52" s="397"/>
      <c r="T52" s="397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</row>
    <row r="53" spans="1:103" ht="13.15" customHeight="1">
      <c r="A53" s="114"/>
      <c r="B53" s="117"/>
      <c r="C53" s="112" t="s">
        <v>6</v>
      </c>
      <c r="D53" s="678" t="s">
        <v>203</v>
      </c>
      <c r="E53" s="679"/>
      <c r="F53" s="34">
        <v>42</v>
      </c>
      <c r="G53" s="21"/>
      <c r="H53" s="21"/>
      <c r="I53" s="31" t="str">
        <f t="shared" si="0"/>
        <v xml:space="preserve"> </v>
      </c>
      <c r="J53" s="21"/>
      <c r="K53" s="21"/>
      <c r="L53" s="31" t="str">
        <f t="shared" si="1"/>
        <v xml:space="preserve"> </v>
      </c>
      <c r="M53" s="31" t="str">
        <f t="shared" si="2"/>
        <v xml:space="preserve"> </v>
      </c>
      <c r="N53" s="397"/>
      <c r="O53" s="397"/>
      <c r="P53" s="397"/>
      <c r="Q53" s="397"/>
      <c r="R53" s="397"/>
      <c r="S53" s="397"/>
      <c r="T53" s="397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</row>
    <row r="54" spans="1:103" ht="13.15" customHeight="1">
      <c r="A54" s="114"/>
      <c r="B54" s="117"/>
      <c r="C54" s="112" t="s">
        <v>8</v>
      </c>
      <c r="D54" s="678" t="s">
        <v>204</v>
      </c>
      <c r="E54" s="679"/>
      <c r="F54" s="34">
        <v>43</v>
      </c>
      <c r="G54" s="21"/>
      <c r="H54" s="21"/>
      <c r="I54" s="31" t="str">
        <f t="shared" si="0"/>
        <v xml:space="preserve"> </v>
      </c>
      <c r="J54" s="21"/>
      <c r="K54" s="21"/>
      <c r="L54" s="31" t="str">
        <f t="shared" si="1"/>
        <v xml:space="preserve"> </v>
      </c>
      <c r="M54" s="31" t="str">
        <f t="shared" si="2"/>
        <v xml:space="preserve"> </v>
      </c>
      <c r="N54" s="397"/>
      <c r="O54" s="397"/>
      <c r="P54" s="397"/>
      <c r="Q54" s="397"/>
      <c r="R54" s="397"/>
      <c r="S54" s="397"/>
      <c r="T54" s="397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</row>
    <row r="55" spans="1:103" ht="13.15" customHeight="1">
      <c r="A55" s="114"/>
      <c r="B55" s="117"/>
      <c r="C55" s="112" t="s">
        <v>10</v>
      </c>
      <c r="D55" s="678" t="s">
        <v>30</v>
      </c>
      <c r="E55" s="679"/>
      <c r="F55" s="111">
        <v>44</v>
      </c>
      <c r="G55" s="21"/>
      <c r="H55" s="21"/>
      <c r="I55" s="31" t="str">
        <f t="shared" si="0"/>
        <v xml:space="preserve"> </v>
      </c>
      <c r="J55" s="21"/>
      <c r="K55" s="21"/>
      <c r="L55" s="31" t="str">
        <f t="shared" si="1"/>
        <v xml:space="preserve"> </v>
      </c>
      <c r="M55" s="31" t="str">
        <f t="shared" si="2"/>
        <v xml:space="preserve"> </v>
      </c>
      <c r="N55" s="397"/>
      <c r="O55" s="397"/>
      <c r="P55" s="397"/>
      <c r="Q55" s="397"/>
      <c r="R55" s="397"/>
      <c r="S55" s="397"/>
      <c r="T55" s="397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</row>
    <row r="56" spans="1:103" ht="13.15" customHeight="1">
      <c r="A56" s="114"/>
      <c r="B56" s="117"/>
      <c r="C56" s="112" t="s">
        <v>11</v>
      </c>
      <c r="D56" s="678" t="s">
        <v>31</v>
      </c>
      <c r="E56" s="679"/>
      <c r="F56" s="34">
        <v>45</v>
      </c>
      <c r="G56" s="21"/>
      <c r="H56" s="21"/>
      <c r="I56" s="31" t="str">
        <f t="shared" si="0"/>
        <v xml:space="preserve"> </v>
      </c>
      <c r="J56" s="21"/>
      <c r="K56" s="21"/>
      <c r="L56" s="31" t="str">
        <f t="shared" si="1"/>
        <v xml:space="preserve"> </v>
      </c>
      <c r="M56" s="31" t="str">
        <f t="shared" si="2"/>
        <v xml:space="preserve"> </v>
      </c>
      <c r="N56" s="397"/>
      <c r="O56" s="397"/>
      <c r="P56" s="397"/>
      <c r="Q56" s="397"/>
      <c r="R56" s="397"/>
      <c r="S56" s="397"/>
      <c r="T56" s="397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</row>
    <row r="57" spans="1:103" ht="13.15" customHeight="1">
      <c r="A57" s="114" t="s">
        <v>32</v>
      </c>
      <c r="B57" s="117"/>
      <c r="C57" s="112"/>
      <c r="D57" s="678" t="s">
        <v>47</v>
      </c>
      <c r="E57" s="679"/>
      <c r="F57" s="34">
        <v>46</v>
      </c>
      <c r="G57" s="82">
        <v>227266.74706999998</v>
      </c>
      <c r="H57" s="82">
        <f>+H60</f>
        <v>1731114.6429999999</v>
      </c>
      <c r="I57" s="31">
        <f>IF(G57=0," ",ROUND(H57,0)/ROUND(G57,0)*100)</f>
        <v>761.70979508683615</v>
      </c>
      <c r="J57" s="82">
        <f>+J60</f>
        <v>2083031.9439999999</v>
      </c>
      <c r="K57" s="82">
        <f>+K60</f>
        <v>2152277.86</v>
      </c>
      <c r="L57" s="31">
        <f>IF(J57=0," ",J57/H57*100)</f>
        <v>120.32894253555222</v>
      </c>
      <c r="M57" s="31">
        <f>IF(K57=0," ",K57/J57*100)</f>
        <v>103.3242848819221</v>
      </c>
      <c r="N57" s="397"/>
      <c r="O57" s="397"/>
      <c r="P57" s="397"/>
      <c r="Q57" s="397"/>
      <c r="R57" s="397"/>
      <c r="S57" s="397"/>
      <c r="T57" s="397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</row>
    <row r="58" spans="1:103" ht="13.15" customHeight="1">
      <c r="A58" s="114"/>
      <c r="B58" s="118">
        <v>1</v>
      </c>
      <c r="C58" s="112"/>
      <c r="D58" s="678" t="s">
        <v>51</v>
      </c>
      <c r="E58" s="679"/>
      <c r="F58" s="34">
        <v>47</v>
      </c>
      <c r="G58" s="21"/>
      <c r="H58" s="21"/>
      <c r="I58" s="31" t="str">
        <f t="shared" si="0"/>
        <v xml:space="preserve"> </v>
      </c>
      <c r="J58" s="21"/>
      <c r="K58" s="21"/>
      <c r="L58" s="31" t="str">
        <f t="shared" si="1"/>
        <v xml:space="preserve"> </v>
      </c>
      <c r="M58" s="31" t="str">
        <f t="shared" si="2"/>
        <v xml:space="preserve"> </v>
      </c>
      <c r="N58" s="397"/>
      <c r="O58" s="397"/>
      <c r="P58" s="397"/>
      <c r="Q58" s="397"/>
      <c r="R58" s="397"/>
      <c r="S58" s="397"/>
      <c r="T58" s="397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</row>
    <row r="59" spans="1:103" ht="25.5">
      <c r="A59" s="110"/>
      <c r="B59" s="41"/>
      <c r="C59" s="42"/>
      <c r="D59" s="215"/>
      <c r="E59" s="38" t="s">
        <v>216</v>
      </c>
      <c r="F59" s="111">
        <v>48</v>
      </c>
      <c r="G59" s="21"/>
      <c r="H59" s="21"/>
      <c r="I59" s="31" t="str">
        <f t="shared" si="0"/>
        <v xml:space="preserve"> </v>
      </c>
      <c r="J59" s="21"/>
      <c r="K59" s="21"/>
      <c r="L59" s="31" t="str">
        <f t="shared" si="1"/>
        <v xml:space="preserve"> </v>
      </c>
      <c r="M59" s="31" t="str">
        <f t="shared" si="2"/>
        <v xml:space="preserve"> </v>
      </c>
      <c r="N59" s="397"/>
      <c r="O59" s="397"/>
      <c r="P59" s="397"/>
      <c r="Q59" s="397"/>
      <c r="R59" s="397"/>
      <c r="S59" s="397"/>
      <c r="T59" s="397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</row>
    <row r="60" spans="1:103" ht="13.15" customHeight="1">
      <c r="A60" s="114" t="s">
        <v>33</v>
      </c>
      <c r="B60" s="325"/>
      <c r="C60" s="327"/>
      <c r="D60" s="678" t="s">
        <v>205</v>
      </c>
      <c r="E60" s="679"/>
      <c r="F60" s="34">
        <v>49</v>
      </c>
      <c r="G60" s="82">
        <v>227266.74706999998</v>
      </c>
      <c r="H60" s="82">
        <f>+'Anexa 4'!H22</f>
        <v>1731114.6429999999</v>
      </c>
      <c r="I60" s="31">
        <f>IF(G60=0," ",ROUND(H60,0)/ROUND(G60,0)*100)</f>
        <v>761.70979508683615</v>
      </c>
      <c r="J60" s="82">
        <f>+'Anexa 4'!I22</f>
        <v>2083031.9439999999</v>
      </c>
      <c r="K60" s="82">
        <f>+'Anexa 4'!J22</f>
        <v>2152277.86</v>
      </c>
      <c r="L60" s="31">
        <f>IF(J60=0," ",J60/H60*100)</f>
        <v>120.32894253555222</v>
      </c>
      <c r="M60" s="31">
        <f>IF(K60=0," ",K60/J60*100)</f>
        <v>103.3242848819221</v>
      </c>
      <c r="N60" s="397"/>
      <c r="O60" s="397"/>
      <c r="P60" s="397"/>
      <c r="Q60" s="397"/>
      <c r="R60" s="397"/>
      <c r="S60" s="397"/>
      <c r="T60" s="397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</row>
    <row r="61" spans="1:103" ht="13.15" customHeight="1">
      <c r="A61" s="322" t="s">
        <v>34</v>
      </c>
      <c r="B61" s="111"/>
      <c r="C61" s="112"/>
      <c r="D61" s="678" t="s">
        <v>35</v>
      </c>
      <c r="E61" s="679"/>
      <c r="F61" s="34"/>
      <c r="G61" s="21"/>
      <c r="H61" s="21"/>
      <c r="I61" s="31" t="str">
        <f t="shared" si="0"/>
        <v xml:space="preserve"> </v>
      </c>
      <c r="J61" s="21"/>
      <c r="K61" s="21"/>
      <c r="L61" s="31" t="str">
        <f t="shared" si="1"/>
        <v xml:space="preserve"> </v>
      </c>
      <c r="M61" s="31" t="str">
        <f t="shared" si="2"/>
        <v xml:space="preserve"> </v>
      </c>
      <c r="N61" s="397"/>
      <c r="O61" s="397"/>
      <c r="P61" s="397"/>
      <c r="Q61" s="397"/>
      <c r="R61" s="397"/>
      <c r="S61" s="397"/>
      <c r="T61" s="397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</row>
    <row r="62" spans="1:103" ht="13.15" customHeight="1">
      <c r="A62" s="127"/>
      <c r="B62" s="126">
        <v>1</v>
      </c>
      <c r="C62" s="112"/>
      <c r="D62" s="678" t="s">
        <v>411</v>
      </c>
      <c r="E62" s="679"/>
      <c r="F62" s="34">
        <v>50</v>
      </c>
      <c r="G62" s="21">
        <f>'ANEXA 2'!J165</f>
        <v>3400</v>
      </c>
      <c r="H62" s="21">
        <f>'ANEXA 2'!N165</f>
        <v>3550</v>
      </c>
      <c r="I62" s="31">
        <f>IF(G62=0," ",ROUND(H62,0)/ROUND(G62,0)*100)</f>
        <v>104.41176470588236</v>
      </c>
      <c r="J62" s="21">
        <v>3550</v>
      </c>
      <c r="K62" s="21">
        <v>3650</v>
      </c>
      <c r="L62" s="31">
        <f>IF(J62=0," ",J62/H62*100)</f>
        <v>100</v>
      </c>
      <c r="M62" s="31">
        <f>IF(K62=0," ",K62/J62*100)</f>
        <v>102.8169014084507</v>
      </c>
      <c r="N62" s="397"/>
      <c r="O62" s="397"/>
      <c r="P62" s="397"/>
      <c r="Q62" s="397"/>
      <c r="R62" s="397"/>
      <c r="S62" s="397"/>
      <c r="T62" s="397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</row>
    <row r="63" spans="1:103" ht="12.75" customHeight="1">
      <c r="A63" s="683"/>
      <c r="B63" s="126">
        <v>2</v>
      </c>
      <c r="C63" s="112"/>
      <c r="D63" s="678" t="s">
        <v>206</v>
      </c>
      <c r="E63" s="679"/>
      <c r="F63" s="111">
        <v>51</v>
      </c>
      <c r="G63" s="21">
        <f>'ANEXA 2'!J166</f>
        <v>3354</v>
      </c>
      <c r="H63" s="21">
        <f>'ANEXA 2'!N166</f>
        <v>3385</v>
      </c>
      <c r="I63" s="31">
        <f>IF(G63=0," ",ROUND(H63,0)/ROUND(G63,0)*100)</f>
        <v>100.92426952892069</v>
      </c>
      <c r="J63" s="21">
        <v>3450</v>
      </c>
      <c r="K63" s="21">
        <v>3550</v>
      </c>
      <c r="L63" s="31">
        <f>IF(J63=0," ",J63/H63*100)</f>
        <v>101.92023633677991</v>
      </c>
      <c r="M63" s="31">
        <f>IF(K63=0," ",K63/J63*100)</f>
        <v>102.89855072463767</v>
      </c>
      <c r="N63" s="397"/>
      <c r="O63" s="397"/>
      <c r="P63" s="397"/>
      <c r="Q63" s="397"/>
      <c r="R63" s="397"/>
      <c r="S63" s="397"/>
      <c r="T63" s="397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</row>
    <row r="64" spans="1:103" ht="34.5" customHeight="1">
      <c r="A64" s="683"/>
      <c r="B64" s="126">
        <v>3</v>
      </c>
      <c r="C64" s="112"/>
      <c r="D64" s="678" t="s">
        <v>430</v>
      </c>
      <c r="E64" s="679"/>
      <c r="F64" s="34">
        <v>52</v>
      </c>
      <c r="G64" s="71">
        <f>'ANEXA 2'!J168</f>
        <v>10256.55213600676</v>
      </c>
      <c r="H64" s="33">
        <f>'ANEXA 2'!N168</f>
        <v>11169.452401526341</v>
      </c>
      <c r="I64" s="31">
        <f>IF(G64=0," ",ROUND(H64,0)/ROUND(G64,0)*100)</f>
        <v>108.89148873939749</v>
      </c>
      <c r="J64" s="33">
        <f>J22/J63/12*1000</f>
        <v>12167.952466666668</v>
      </c>
      <c r="K64" s="33">
        <f>K22/K63/12*1000</f>
        <v>12541.367365732392</v>
      </c>
      <c r="L64" s="31">
        <f>IF(J64=0," ",J64/H64*100)</f>
        <v>108.93956148650472</v>
      </c>
      <c r="M64" s="31">
        <f>IF(K64=0," ",K64/J64*100)</f>
        <v>103.06883923230856</v>
      </c>
      <c r="N64" s="397"/>
      <c r="O64" s="397"/>
      <c r="P64" s="397"/>
      <c r="Q64" s="397"/>
      <c r="R64" s="397"/>
      <c r="S64" s="397"/>
      <c r="T64" s="397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</row>
    <row r="65" spans="1:103" ht="40.5" customHeight="1">
      <c r="A65" s="683"/>
      <c r="B65" s="126">
        <v>4</v>
      </c>
      <c r="C65" s="112"/>
      <c r="D65" s="678" t="s">
        <v>431</v>
      </c>
      <c r="E65" s="679"/>
      <c r="F65" s="34">
        <v>53</v>
      </c>
      <c r="G65" s="71">
        <f>'ANEXA 2'!J169</f>
        <v>10256.55213600676</v>
      </c>
      <c r="H65" s="33">
        <f>'ANEXA 2'!N169</f>
        <v>10488.334725504677</v>
      </c>
      <c r="I65" s="31">
        <f>IF(G65=0," ",ROUND(H65,0)/ROUND(G65,0)*100)</f>
        <v>102.25212050307107</v>
      </c>
      <c r="J65" s="33">
        <f>J22/J63/12*1000</f>
        <v>12167.952466666668</v>
      </c>
      <c r="K65" s="33">
        <f>K22/K63/12*1000</f>
        <v>12541.367365732392</v>
      </c>
      <c r="L65" s="31">
        <f>IF(J65=0," ",J65/H65*100)</f>
        <v>116.01415081726589</v>
      </c>
      <c r="M65" s="31">
        <f>IF(K65=0," ",K65/J65*100)</f>
        <v>103.06883923230856</v>
      </c>
      <c r="N65" s="397"/>
      <c r="O65" s="397"/>
      <c r="P65" s="397"/>
      <c r="Q65" s="397"/>
      <c r="R65" s="397"/>
      <c r="S65" s="397"/>
      <c r="T65" s="397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</row>
    <row r="66" spans="1:103" ht="27.75" customHeight="1">
      <c r="A66" s="683"/>
      <c r="B66" s="126">
        <v>5</v>
      </c>
      <c r="C66" s="112"/>
      <c r="D66" s="678" t="s">
        <v>432</v>
      </c>
      <c r="E66" s="679"/>
      <c r="F66" s="111">
        <v>54</v>
      </c>
      <c r="G66" s="71">
        <f>G13/G63</f>
        <v>1136.3129988580799</v>
      </c>
      <c r="H66" s="71">
        <f>H13/H63</f>
        <v>1234.2180167278186</v>
      </c>
      <c r="I66" s="31">
        <f>IF(G66=0," ",ROUND(H66,0)/ROUND(G66,0)*100)</f>
        <v>108.62676056338027</v>
      </c>
      <c r="J66" s="71">
        <f>J13/J63</f>
        <v>1198.5095805757519</v>
      </c>
      <c r="K66" s="71">
        <f>K13/K63</f>
        <v>1176.1616693230603</v>
      </c>
      <c r="L66" s="31">
        <f>IF(J66=0," ",J66/H66*100)</f>
        <v>97.106796719210308</v>
      </c>
      <c r="M66" s="31">
        <f>IF(K66=0," ",K66/J66*100)</f>
        <v>98.135358146911443</v>
      </c>
      <c r="N66" s="397"/>
      <c r="O66" s="397"/>
      <c r="P66" s="397"/>
      <c r="Q66" s="397"/>
      <c r="R66" s="397"/>
      <c r="S66" s="397"/>
      <c r="T66" s="397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</row>
    <row r="67" spans="1:103" ht="26.25" customHeight="1">
      <c r="A67" s="683"/>
      <c r="B67" s="126">
        <v>6</v>
      </c>
      <c r="C67" s="112"/>
      <c r="D67" s="678" t="s">
        <v>322</v>
      </c>
      <c r="E67" s="679"/>
      <c r="F67" s="34">
        <v>55</v>
      </c>
      <c r="G67" s="21">
        <f>'ANEXA 2'!J171</f>
        <v>1136.3129988580799</v>
      </c>
      <c r="H67" s="21">
        <f>'ANEXA 2'!N171</f>
        <v>1161.7974009707475</v>
      </c>
      <c r="I67" s="31">
        <f>IF(G67=0," ",ROUND(H67,0)/ROUND(G67,0)*100)</f>
        <v>102.28873239436621</v>
      </c>
      <c r="J67" s="21">
        <f>J66</f>
        <v>1198.5095805757519</v>
      </c>
      <c r="K67" s="21">
        <f>K66</f>
        <v>1176.1616693230603</v>
      </c>
      <c r="L67" s="31">
        <f>IF(J67=0," ",J67/H67*100)</f>
        <v>103.15994678369303</v>
      </c>
      <c r="M67" s="31">
        <f>IF(K67=0," ",K67/J67*100)</f>
        <v>98.135358146911443</v>
      </c>
      <c r="N67" s="397"/>
      <c r="O67" s="397"/>
      <c r="P67" s="397"/>
      <c r="Q67" s="397"/>
      <c r="R67" s="397"/>
      <c r="S67" s="397"/>
      <c r="T67" s="397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</row>
    <row r="68" spans="1:103" ht="27" customHeight="1">
      <c r="A68" s="683"/>
      <c r="B68" s="126">
        <v>7</v>
      </c>
      <c r="C68" s="112"/>
      <c r="D68" s="678" t="s">
        <v>433</v>
      </c>
      <c r="E68" s="679"/>
      <c r="F68" s="34">
        <v>56</v>
      </c>
      <c r="G68" s="21" t="s">
        <v>274</v>
      </c>
      <c r="H68" s="21" t="s">
        <v>274</v>
      </c>
      <c r="I68" s="31" t="s">
        <v>274</v>
      </c>
      <c r="J68" s="21" t="s">
        <v>274</v>
      </c>
      <c r="K68" s="21" t="s">
        <v>274</v>
      </c>
      <c r="L68" s="31" t="s">
        <v>274</v>
      </c>
      <c r="M68" s="31" t="s">
        <v>274</v>
      </c>
      <c r="N68" s="397"/>
      <c r="O68" s="397"/>
      <c r="P68" s="397"/>
      <c r="Q68" s="397"/>
      <c r="R68" s="397"/>
      <c r="S68" s="397"/>
      <c r="T68" s="397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</row>
    <row r="69" spans="1:103" ht="27" customHeight="1">
      <c r="A69" s="683"/>
      <c r="B69" s="126">
        <v>8</v>
      </c>
      <c r="C69" s="112"/>
      <c r="D69" s="678" t="s">
        <v>434</v>
      </c>
      <c r="E69" s="679"/>
      <c r="F69" s="111">
        <v>57</v>
      </c>
      <c r="G69" s="21">
        <f>(G17/G12)*1000</f>
        <v>545.3758340637263</v>
      </c>
      <c r="H69" s="21">
        <f>(H17/H12)*1000</f>
        <v>653.82050917172728</v>
      </c>
      <c r="I69" s="31">
        <f>IF(G69=0," ",ROUND(H69,0)/ROUND(G69,0)*100)</f>
        <v>120</v>
      </c>
      <c r="J69" s="21">
        <f>(J17/J12)*1000</f>
        <v>641.84530101091627</v>
      </c>
      <c r="K69" s="21">
        <f>(K17/K12)*1000</f>
        <v>659.05773952926791</v>
      </c>
      <c r="L69" s="31">
        <f>IF(J69=0," ",J69/H69*100)</f>
        <v>98.16842573874267</v>
      </c>
      <c r="M69" s="31">
        <f>IF(K69=0," ",K69/J69*100)</f>
        <v>102.68171138609907</v>
      </c>
      <c r="N69" s="397"/>
      <c r="O69" s="397"/>
      <c r="P69" s="397"/>
      <c r="Q69" s="397"/>
      <c r="R69" s="397"/>
      <c r="S69" s="397"/>
      <c r="T69" s="397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</row>
    <row r="70" spans="1:103" ht="13.15" customHeight="1">
      <c r="A70" s="683"/>
      <c r="B70" s="126">
        <v>9</v>
      </c>
      <c r="C70" s="112"/>
      <c r="D70" s="678" t="s">
        <v>229</v>
      </c>
      <c r="E70" s="679"/>
      <c r="F70" s="34">
        <v>58</v>
      </c>
      <c r="G70" s="21">
        <f>'ANEXA 2'!J178</f>
        <v>0</v>
      </c>
      <c r="H70" s="21">
        <v>0</v>
      </c>
      <c r="I70" s="31" t="str">
        <f t="shared" si="0"/>
        <v xml:space="preserve"> </v>
      </c>
      <c r="J70" s="21">
        <v>0</v>
      </c>
      <c r="K70" s="21">
        <v>0</v>
      </c>
      <c r="L70" s="31" t="str">
        <f>IF(J70=0," ",J70/H70*100)</f>
        <v xml:space="preserve"> </v>
      </c>
      <c r="M70" s="31" t="str">
        <f>IF(K70=0," ",K70/J70*100)</f>
        <v xml:space="preserve"> </v>
      </c>
      <c r="N70" s="397"/>
      <c r="O70" s="397"/>
      <c r="P70" s="397"/>
      <c r="Q70" s="397"/>
      <c r="R70" s="397"/>
      <c r="S70" s="397"/>
      <c r="T70" s="397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</row>
    <row r="71" spans="1:103" ht="13.15" customHeight="1">
      <c r="A71" s="684"/>
      <c r="B71" s="126">
        <v>10</v>
      </c>
      <c r="C71" s="112"/>
      <c r="D71" s="678" t="s">
        <v>264</v>
      </c>
      <c r="E71" s="679"/>
      <c r="F71" s="34">
        <v>59</v>
      </c>
      <c r="G71" s="21">
        <f>'ANEXA 2'!J179</f>
        <v>113941.68860000011</v>
      </c>
      <c r="H71" s="21">
        <f>'ANEXA 2'!N179</f>
        <v>96850.435310000088</v>
      </c>
      <c r="I71" s="31">
        <f>IF(G71=0," ",ROUND(H71,0)/ROUND(G71,0)*100)</f>
        <v>84.999385652349446</v>
      </c>
      <c r="J71" s="21">
        <f>H71/1.05</f>
        <v>92238.5098190477</v>
      </c>
      <c r="K71" s="21">
        <f>J71/1.05</f>
        <v>87846.199827664474</v>
      </c>
      <c r="L71" s="31">
        <f>IF(J71=0," ",J71/H71*100)</f>
        <v>95.238095238095227</v>
      </c>
      <c r="M71" s="31">
        <f>IF(K71=0," ",K71/J71*100)</f>
        <v>95.238095238095227</v>
      </c>
      <c r="N71" s="397"/>
      <c r="O71" s="397"/>
      <c r="P71" s="397"/>
      <c r="Q71" s="397"/>
      <c r="R71" s="397"/>
      <c r="S71" s="397"/>
      <c r="T71" s="397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</row>
    <row r="72" spans="1:103">
      <c r="A72" s="119"/>
      <c r="B72" s="265" t="s">
        <v>435</v>
      </c>
      <c r="D72" s="130"/>
      <c r="E72" s="131"/>
      <c r="F72" s="122"/>
      <c r="G72" s="122"/>
      <c r="N72" s="99"/>
      <c r="O72" s="68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</row>
    <row r="73" spans="1:103">
      <c r="A73" s="119"/>
      <c r="B73" s="265" t="s">
        <v>436</v>
      </c>
      <c r="D73" s="120"/>
      <c r="E73" s="121"/>
      <c r="F73" s="122"/>
      <c r="G73" s="122"/>
      <c r="N73" s="99"/>
      <c r="O73" s="68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</row>
    <row r="74" spans="1:103">
      <c r="A74" s="119"/>
      <c r="B74" s="119"/>
      <c r="D74" s="120"/>
      <c r="E74" s="121"/>
      <c r="F74" s="122"/>
      <c r="G74" s="122"/>
      <c r="N74" s="99"/>
      <c r="O74" s="68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</row>
    <row r="75" spans="1:103" s="59" customFormat="1">
      <c r="A75" s="54"/>
      <c r="B75" s="55"/>
      <c r="C75" s="56"/>
      <c r="F75" s="57"/>
      <c r="G75" s="57"/>
      <c r="H75" s="63"/>
      <c r="I75" s="62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</row>
    <row r="76" spans="1:103">
      <c r="A76" s="119"/>
      <c r="B76" s="119"/>
      <c r="D76" s="119"/>
      <c r="E76" s="88" t="s">
        <v>310</v>
      </c>
      <c r="F76" s="70"/>
      <c r="G76" s="70"/>
      <c r="H76" s="68"/>
      <c r="I76" s="68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</row>
    <row r="77" spans="1:103" ht="15.75">
      <c r="A77" s="119"/>
      <c r="B77" s="119"/>
      <c r="C77" s="226"/>
      <c r="D77" s="66"/>
      <c r="E77" s="89" t="s">
        <v>319</v>
      </c>
      <c r="F77" s="67"/>
      <c r="G77" s="67"/>
      <c r="H77" s="72"/>
      <c r="J77" s="90"/>
      <c r="K77" s="90"/>
      <c r="L77" s="90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</row>
    <row r="78" spans="1:103" ht="15.75">
      <c r="A78" s="119"/>
      <c r="B78" s="119"/>
      <c r="C78" s="226"/>
      <c r="D78" s="66"/>
      <c r="E78" s="83"/>
      <c r="F78" s="67"/>
      <c r="G78" s="67"/>
      <c r="H78" s="72"/>
      <c r="I78" s="44"/>
      <c r="J78" s="90"/>
      <c r="K78" s="90"/>
      <c r="L78" s="90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</row>
    <row r="79" spans="1:103" ht="15.75">
      <c r="A79" s="119"/>
      <c r="B79" s="119"/>
      <c r="C79" s="226"/>
      <c r="D79" s="66"/>
      <c r="E79" s="88" t="s">
        <v>311</v>
      </c>
      <c r="F79" s="67"/>
      <c r="G79" s="67"/>
      <c r="H79" s="72"/>
      <c r="I79" s="44"/>
      <c r="J79" s="90"/>
      <c r="K79" s="90"/>
      <c r="L79" s="90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</row>
    <row r="80" spans="1:103" ht="15.75">
      <c r="A80" s="119"/>
      <c r="B80" s="119"/>
      <c r="C80" s="226"/>
      <c r="D80" s="66"/>
      <c r="E80" s="89" t="s">
        <v>317</v>
      </c>
      <c r="F80" s="67"/>
      <c r="G80" s="67"/>
      <c r="H80" s="72"/>
      <c r="I80" s="44"/>
      <c r="J80" s="90"/>
      <c r="K80" s="90"/>
      <c r="L80" s="90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</row>
    <row r="81" spans="1:103" ht="15.75">
      <c r="A81" s="119"/>
      <c r="B81" s="119"/>
      <c r="C81" s="226"/>
      <c r="D81" s="66"/>
      <c r="E81" s="129"/>
      <c r="F81" s="67"/>
      <c r="G81" s="67"/>
      <c r="H81" s="72"/>
      <c r="I81" s="44"/>
      <c r="J81" s="90"/>
      <c r="K81" s="90"/>
      <c r="L81" s="90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</row>
    <row r="82" spans="1:103" ht="15.75">
      <c r="A82" s="119"/>
      <c r="B82" s="119"/>
      <c r="C82" s="226"/>
      <c r="D82" s="66"/>
      <c r="E82" s="89" t="s">
        <v>311</v>
      </c>
      <c r="F82" s="70"/>
      <c r="G82" s="70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</row>
    <row r="83" spans="1:103">
      <c r="A83" s="119"/>
      <c r="B83" s="119"/>
      <c r="D83" s="119"/>
      <c r="E83" s="83" t="s">
        <v>402</v>
      </c>
      <c r="F83" s="70"/>
      <c r="G83" s="70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</row>
    <row r="84" spans="1:103">
      <c r="A84" s="119"/>
      <c r="B84" s="119"/>
      <c r="D84" s="119"/>
      <c r="E84" s="83"/>
      <c r="F84" s="70"/>
      <c r="G84" s="7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</row>
    <row r="85" spans="1:103">
      <c r="A85" s="119"/>
      <c r="B85" s="119"/>
      <c r="D85" s="119"/>
      <c r="E85" s="89" t="s">
        <v>311</v>
      </c>
      <c r="F85" s="70"/>
      <c r="G85" s="70"/>
      <c r="H85" s="68"/>
      <c r="I85" s="68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</row>
    <row r="86" spans="1:103">
      <c r="A86" s="119"/>
      <c r="B86" s="119"/>
      <c r="D86" s="119"/>
      <c r="E86" s="83" t="s">
        <v>403</v>
      </c>
      <c r="F86" s="70"/>
      <c r="G86" s="70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</row>
    <row r="87" spans="1:103">
      <c r="A87" s="119"/>
      <c r="B87" s="119"/>
      <c r="D87" s="119"/>
      <c r="E87" s="83"/>
      <c r="F87" s="70"/>
      <c r="G87" s="70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</row>
    <row r="88" spans="1:103">
      <c r="A88" s="119"/>
      <c r="B88" s="119"/>
      <c r="D88" s="119"/>
      <c r="E88" s="89" t="s">
        <v>311</v>
      </c>
      <c r="F88" s="70"/>
      <c r="G88" s="70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</row>
    <row r="89" spans="1:103">
      <c r="A89" s="119"/>
      <c r="B89" s="119"/>
      <c r="D89" s="119"/>
      <c r="E89" s="83" t="s">
        <v>400</v>
      </c>
      <c r="F89" s="70"/>
      <c r="G89" s="70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</row>
    <row r="90" spans="1:103">
      <c r="A90" s="119"/>
      <c r="B90" s="119"/>
      <c r="D90" s="119"/>
      <c r="E90" s="83"/>
      <c r="F90" s="70"/>
      <c r="G90" s="70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</row>
    <row r="91" spans="1:103">
      <c r="A91" s="119"/>
      <c r="B91" s="119"/>
      <c r="D91" s="119"/>
      <c r="E91" s="83" t="s">
        <v>308</v>
      </c>
      <c r="F91" s="70"/>
      <c r="G91" s="70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</row>
    <row r="92" spans="1:103">
      <c r="A92" s="119"/>
      <c r="B92" s="119"/>
      <c r="D92" s="119"/>
      <c r="E92" s="83" t="s">
        <v>309</v>
      </c>
      <c r="F92" s="70"/>
      <c r="G92" s="70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</row>
    <row r="93" spans="1:103">
      <c r="A93" s="119"/>
      <c r="B93" s="119"/>
      <c r="D93" s="119"/>
      <c r="E93" s="83"/>
      <c r="F93" s="70"/>
      <c r="G93" s="70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</row>
    <row r="94" spans="1:103">
      <c r="A94" s="119"/>
      <c r="B94" s="119"/>
      <c r="D94" s="119"/>
      <c r="E94" s="70"/>
      <c r="F94" s="70"/>
      <c r="G94" s="70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</row>
    <row r="95" spans="1:103">
      <c r="A95" s="119"/>
      <c r="B95" s="119"/>
      <c r="D95" s="119"/>
      <c r="E95" s="70"/>
      <c r="F95" s="70"/>
      <c r="G95" s="70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</row>
    <row r="96" spans="1:103">
      <c r="A96" s="119"/>
      <c r="B96" s="119"/>
      <c r="D96" s="119"/>
      <c r="E96" s="70"/>
      <c r="F96" s="70"/>
      <c r="G96" s="70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</row>
    <row r="97" spans="1:103">
      <c r="A97" s="119"/>
      <c r="B97" s="119"/>
      <c r="D97" s="119"/>
      <c r="E97" s="70"/>
      <c r="F97" s="70"/>
      <c r="G97" s="70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</row>
    <row r="98" spans="1:103">
      <c r="A98" s="119"/>
      <c r="B98" s="119"/>
      <c r="D98" s="119"/>
      <c r="E98" s="70"/>
      <c r="F98" s="70"/>
      <c r="G98" s="70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</row>
    <row r="99" spans="1:103">
      <c r="A99" s="119"/>
      <c r="B99" s="119"/>
      <c r="D99" s="119"/>
      <c r="E99" s="70"/>
      <c r="F99" s="70"/>
      <c r="G99" s="70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</row>
    <row r="100" spans="1:103">
      <c r="A100" s="119"/>
      <c r="B100" s="119"/>
      <c r="D100" s="119"/>
      <c r="E100" s="70"/>
      <c r="F100" s="70"/>
      <c r="G100" s="70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</row>
    <row r="101" spans="1:103">
      <c r="A101" s="119"/>
      <c r="B101" s="119"/>
      <c r="D101" s="119"/>
      <c r="E101" s="70"/>
      <c r="F101" s="70"/>
      <c r="G101" s="70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</row>
    <row r="102" spans="1:103">
      <c r="A102" s="119"/>
      <c r="B102" s="119"/>
      <c r="D102" s="119"/>
      <c r="E102" s="70"/>
      <c r="F102" s="70"/>
      <c r="G102" s="70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</row>
    <row r="103" spans="1:103">
      <c r="A103" s="119"/>
      <c r="B103" s="119"/>
      <c r="D103" s="119"/>
      <c r="E103" s="70"/>
      <c r="F103" s="70"/>
      <c r="G103" s="70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</row>
    <row r="104" spans="1:103">
      <c r="A104" s="119"/>
      <c r="B104" s="119"/>
      <c r="D104" s="119"/>
      <c r="E104" s="70"/>
      <c r="F104" s="70"/>
      <c r="G104" s="70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</row>
    <row r="105" spans="1:103">
      <c r="A105" s="119"/>
      <c r="B105" s="119"/>
      <c r="D105" s="119"/>
      <c r="E105" s="70"/>
      <c r="F105" s="70"/>
      <c r="G105" s="70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</row>
    <row r="106" spans="1:103">
      <c r="A106" s="119"/>
      <c r="B106" s="119"/>
      <c r="D106" s="119"/>
      <c r="E106" s="70"/>
      <c r="F106" s="70"/>
      <c r="G106" s="7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</row>
    <row r="107" spans="1:103">
      <c r="A107" s="119"/>
      <c r="B107" s="119"/>
      <c r="D107" s="119"/>
      <c r="E107" s="70"/>
      <c r="F107" s="70"/>
      <c r="G107" s="7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</row>
    <row r="108" spans="1:103">
      <c r="A108" s="119"/>
      <c r="B108" s="119"/>
      <c r="D108" s="119"/>
      <c r="E108" s="70"/>
      <c r="F108" s="70"/>
      <c r="G108" s="70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</row>
    <row r="109" spans="1:103">
      <c r="A109" s="119"/>
      <c r="B109" s="119"/>
      <c r="D109" s="119"/>
      <c r="E109" s="70"/>
      <c r="F109" s="70"/>
      <c r="G109" s="70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</row>
    <row r="110" spans="1:103">
      <c r="A110" s="119"/>
      <c r="B110" s="119"/>
      <c r="D110" s="119"/>
      <c r="E110" s="70"/>
      <c r="F110" s="70"/>
      <c r="G110" s="70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</row>
    <row r="111" spans="1:103">
      <c r="A111" s="119"/>
      <c r="B111" s="119"/>
      <c r="D111" s="119"/>
      <c r="E111" s="70"/>
      <c r="F111" s="70"/>
      <c r="G111" s="70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</row>
    <row r="112" spans="1:103">
      <c r="A112" s="119"/>
      <c r="B112" s="119"/>
      <c r="D112" s="119"/>
      <c r="E112" s="70"/>
      <c r="F112" s="70"/>
      <c r="G112" s="70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</row>
    <row r="113" spans="1:103">
      <c r="A113" s="119"/>
      <c r="B113" s="119"/>
      <c r="D113" s="119"/>
      <c r="E113" s="70"/>
      <c r="F113" s="70"/>
      <c r="G113" s="70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</row>
    <row r="114" spans="1:103">
      <c r="A114" s="119"/>
      <c r="B114" s="119"/>
      <c r="D114" s="119"/>
      <c r="E114" s="70"/>
      <c r="F114" s="70"/>
      <c r="G114" s="70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</row>
    <row r="115" spans="1:103">
      <c r="A115" s="119"/>
      <c r="B115" s="119"/>
      <c r="D115" s="119"/>
      <c r="E115" s="70"/>
      <c r="F115" s="70"/>
      <c r="G115" s="70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</row>
    <row r="116" spans="1:103">
      <c r="A116" s="119"/>
      <c r="B116" s="119"/>
      <c r="D116" s="119"/>
      <c r="E116" s="70"/>
      <c r="F116" s="70"/>
      <c r="G116" s="70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</row>
    <row r="117" spans="1:103">
      <c r="A117" s="119"/>
      <c r="B117" s="119"/>
      <c r="D117" s="119"/>
      <c r="E117" s="70"/>
      <c r="F117" s="70"/>
      <c r="G117" s="70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</row>
    <row r="118" spans="1:103">
      <c r="A118" s="119"/>
      <c r="B118" s="119"/>
      <c r="D118" s="119"/>
      <c r="E118" s="70"/>
      <c r="F118" s="70"/>
      <c r="G118" s="70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</row>
    <row r="119" spans="1:103">
      <c r="A119" s="119"/>
      <c r="B119" s="119"/>
      <c r="D119" s="119"/>
      <c r="E119" s="70"/>
      <c r="F119" s="70"/>
      <c r="G119" s="70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</row>
    <row r="120" spans="1:103">
      <c r="A120" s="119"/>
      <c r="B120" s="119"/>
      <c r="D120" s="119"/>
      <c r="E120" s="70"/>
      <c r="F120" s="70"/>
      <c r="G120" s="70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</row>
    <row r="121" spans="1:103">
      <c r="A121" s="119"/>
      <c r="B121" s="119"/>
      <c r="D121" s="119"/>
      <c r="E121" s="70"/>
      <c r="F121" s="70"/>
      <c r="G121" s="70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</row>
    <row r="122" spans="1:103">
      <c r="A122" s="119"/>
      <c r="B122" s="119"/>
      <c r="D122" s="119"/>
      <c r="E122" s="70"/>
      <c r="F122" s="70"/>
      <c r="G122" s="70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</row>
    <row r="123" spans="1:103">
      <c r="A123" s="119"/>
      <c r="B123" s="119"/>
      <c r="D123" s="119"/>
      <c r="E123" s="70"/>
      <c r="F123" s="70"/>
      <c r="G123" s="70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</row>
    <row r="124" spans="1:103">
      <c r="A124" s="119"/>
      <c r="B124" s="119"/>
      <c r="D124" s="119"/>
      <c r="E124" s="70"/>
      <c r="F124" s="70"/>
      <c r="G124" s="70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</row>
    <row r="125" spans="1:103">
      <c r="A125" s="119"/>
      <c r="B125" s="119"/>
      <c r="D125" s="119"/>
      <c r="E125" s="70"/>
      <c r="F125" s="70"/>
      <c r="G125" s="70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</row>
    <row r="126" spans="1:103">
      <c r="A126" s="119"/>
      <c r="B126" s="119"/>
      <c r="D126" s="119"/>
      <c r="E126" s="70"/>
      <c r="F126" s="70"/>
      <c r="G126" s="70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</row>
    <row r="127" spans="1:103">
      <c r="A127" s="119"/>
      <c r="B127" s="119"/>
      <c r="D127" s="119"/>
      <c r="E127" s="70"/>
      <c r="F127" s="70"/>
      <c r="G127" s="70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</row>
    <row r="128" spans="1:103">
      <c r="A128" s="119"/>
      <c r="B128" s="119"/>
      <c r="D128" s="119"/>
      <c r="E128" s="70"/>
      <c r="F128" s="70"/>
      <c r="G128" s="70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</row>
    <row r="129" spans="1:103">
      <c r="A129" s="119"/>
      <c r="B129" s="119"/>
      <c r="D129" s="119"/>
      <c r="E129" s="70"/>
      <c r="F129" s="70"/>
      <c r="G129" s="70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</row>
    <row r="130" spans="1:103">
      <c r="A130" s="119"/>
      <c r="B130" s="119"/>
      <c r="D130" s="119"/>
      <c r="E130" s="70"/>
      <c r="F130" s="70"/>
      <c r="G130" s="70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</row>
    <row r="131" spans="1:103">
      <c r="A131" s="119"/>
      <c r="B131" s="119"/>
      <c r="D131" s="119"/>
      <c r="E131" s="70"/>
      <c r="F131" s="70"/>
      <c r="G131" s="70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</row>
    <row r="132" spans="1:103">
      <c r="A132" s="119"/>
      <c r="B132" s="119"/>
      <c r="D132" s="119"/>
      <c r="E132" s="70"/>
      <c r="F132" s="70"/>
      <c r="G132" s="70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</row>
    <row r="133" spans="1:103">
      <c r="A133" s="119"/>
      <c r="B133" s="119"/>
      <c r="D133" s="119"/>
      <c r="E133" s="70"/>
      <c r="F133" s="70"/>
      <c r="G133" s="70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</row>
    <row r="134" spans="1:103">
      <c r="A134" s="119"/>
      <c r="B134" s="119"/>
      <c r="D134" s="119"/>
      <c r="E134" s="70"/>
      <c r="F134" s="70"/>
      <c r="G134" s="70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</row>
    <row r="135" spans="1:103">
      <c r="A135" s="119"/>
      <c r="B135" s="119"/>
      <c r="D135" s="119"/>
      <c r="E135" s="70"/>
      <c r="F135" s="70"/>
      <c r="G135" s="70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</row>
    <row r="136" spans="1:103">
      <c r="A136" s="119"/>
      <c r="B136" s="119"/>
      <c r="D136" s="119"/>
      <c r="E136" s="70"/>
      <c r="F136" s="70"/>
      <c r="G136" s="70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</row>
    <row r="137" spans="1:103">
      <c r="A137" s="119"/>
      <c r="B137" s="119"/>
      <c r="D137" s="119"/>
      <c r="E137" s="70"/>
      <c r="F137" s="70"/>
      <c r="G137" s="70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</row>
    <row r="138" spans="1:103">
      <c r="A138" s="119"/>
      <c r="B138" s="119"/>
      <c r="D138" s="119"/>
      <c r="E138" s="70"/>
      <c r="F138" s="70"/>
      <c r="G138" s="70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</row>
    <row r="139" spans="1:103">
      <c r="A139" s="119"/>
      <c r="B139" s="119"/>
      <c r="D139" s="119"/>
      <c r="E139" s="70"/>
      <c r="F139" s="70"/>
      <c r="G139" s="70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</row>
    <row r="140" spans="1:103">
      <c r="A140" s="119"/>
      <c r="B140" s="119"/>
      <c r="D140" s="119"/>
      <c r="E140" s="70"/>
      <c r="F140" s="70"/>
      <c r="G140" s="70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</row>
    <row r="141" spans="1:103">
      <c r="A141" s="119"/>
      <c r="B141" s="119"/>
      <c r="D141" s="119"/>
      <c r="E141" s="70"/>
      <c r="F141" s="70"/>
      <c r="G141" s="70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</row>
    <row r="142" spans="1:103">
      <c r="A142" s="119"/>
      <c r="B142" s="119"/>
      <c r="D142" s="119"/>
      <c r="E142" s="70"/>
      <c r="F142" s="70"/>
      <c r="G142" s="70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</row>
    <row r="143" spans="1:103">
      <c r="A143" s="119"/>
      <c r="B143" s="119"/>
      <c r="D143" s="119"/>
      <c r="E143" s="70"/>
      <c r="F143" s="70"/>
      <c r="G143" s="70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</row>
    <row r="144" spans="1:103">
      <c r="A144" s="119"/>
      <c r="B144" s="119"/>
      <c r="D144" s="119"/>
      <c r="E144" s="70"/>
      <c r="F144" s="70"/>
      <c r="G144" s="70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</row>
    <row r="145" spans="1:103">
      <c r="A145" s="119"/>
      <c r="B145" s="119"/>
      <c r="D145" s="119"/>
      <c r="E145" s="70"/>
      <c r="F145" s="70"/>
      <c r="G145" s="70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</row>
    <row r="146" spans="1:103">
      <c r="A146" s="119"/>
      <c r="B146" s="119"/>
      <c r="D146" s="119"/>
      <c r="E146" s="70"/>
      <c r="F146" s="70"/>
      <c r="G146" s="70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</row>
    <row r="147" spans="1:103">
      <c r="A147" s="119"/>
      <c r="B147" s="119"/>
      <c r="D147" s="119"/>
      <c r="E147" s="70"/>
      <c r="F147" s="70"/>
      <c r="G147" s="70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</row>
    <row r="148" spans="1:103">
      <c r="A148" s="119"/>
      <c r="B148" s="119"/>
      <c r="D148" s="119"/>
      <c r="E148" s="70"/>
      <c r="F148" s="70"/>
      <c r="G148" s="70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</row>
    <row r="149" spans="1:103">
      <c r="A149" s="119"/>
      <c r="B149" s="119"/>
      <c r="D149" s="119"/>
      <c r="E149" s="70"/>
      <c r="F149" s="70"/>
      <c r="G149" s="70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</row>
    <row r="150" spans="1:103">
      <c r="A150" s="119"/>
      <c r="B150" s="119"/>
      <c r="D150" s="119"/>
      <c r="E150" s="70"/>
      <c r="F150" s="70"/>
      <c r="G150" s="70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</row>
    <row r="151" spans="1:103">
      <c r="A151" s="119"/>
      <c r="B151" s="119"/>
      <c r="D151" s="119"/>
      <c r="E151" s="70"/>
      <c r="F151" s="70"/>
      <c r="G151" s="7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</row>
    <row r="152" spans="1:103">
      <c r="A152" s="119"/>
      <c r="B152" s="119"/>
      <c r="D152" s="119"/>
      <c r="E152" s="70"/>
      <c r="F152" s="70"/>
      <c r="G152" s="70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</row>
    <row r="153" spans="1:103">
      <c r="A153" s="119"/>
      <c r="B153" s="119"/>
      <c r="D153" s="119"/>
      <c r="E153" s="70"/>
      <c r="F153" s="70"/>
      <c r="G153" s="70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</row>
    <row r="154" spans="1:103">
      <c r="A154" s="119"/>
      <c r="B154" s="119"/>
      <c r="D154" s="119"/>
      <c r="E154" s="70"/>
      <c r="F154" s="70"/>
      <c r="G154" s="70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</row>
    <row r="155" spans="1:103">
      <c r="A155" s="119"/>
      <c r="B155" s="119"/>
      <c r="D155" s="119"/>
      <c r="E155" s="70"/>
      <c r="F155" s="70"/>
      <c r="G155" s="70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</row>
    <row r="156" spans="1:103">
      <c r="A156" s="119"/>
      <c r="B156" s="119"/>
      <c r="D156" s="119"/>
      <c r="E156" s="70"/>
      <c r="F156" s="70"/>
      <c r="G156" s="70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</row>
    <row r="157" spans="1:103">
      <c r="A157" s="119"/>
      <c r="B157" s="119"/>
      <c r="D157" s="119"/>
      <c r="E157" s="70"/>
      <c r="F157" s="70"/>
      <c r="G157" s="70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</row>
    <row r="158" spans="1:103">
      <c r="A158" s="119"/>
      <c r="B158" s="119"/>
      <c r="D158" s="119"/>
      <c r="E158" s="70"/>
      <c r="F158" s="70"/>
      <c r="G158" s="70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</row>
    <row r="159" spans="1:103">
      <c r="A159" s="119"/>
      <c r="B159" s="119"/>
      <c r="D159" s="119"/>
      <c r="E159" s="70"/>
      <c r="F159" s="70"/>
      <c r="G159" s="7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</row>
    <row r="160" spans="1:103">
      <c r="A160" s="119"/>
      <c r="B160" s="119"/>
      <c r="D160" s="119"/>
      <c r="E160" s="70"/>
      <c r="F160" s="70"/>
      <c r="G160" s="70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</row>
    <row r="161" spans="1:103">
      <c r="A161" s="119"/>
      <c r="B161" s="119"/>
      <c r="D161" s="119"/>
      <c r="E161" s="70"/>
      <c r="F161" s="70"/>
      <c r="G161" s="70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</row>
    <row r="162" spans="1:103">
      <c r="A162" s="119"/>
      <c r="B162" s="119"/>
      <c r="D162" s="119"/>
      <c r="E162" s="70"/>
      <c r="F162" s="70"/>
      <c r="G162" s="70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</row>
    <row r="163" spans="1:103">
      <c r="A163" s="119"/>
      <c r="B163" s="119"/>
      <c r="D163" s="119"/>
      <c r="E163" s="70"/>
      <c r="F163" s="70"/>
      <c r="G163" s="70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</row>
    <row r="164" spans="1:103">
      <c r="A164" s="119"/>
      <c r="B164" s="119"/>
      <c r="D164" s="119"/>
      <c r="E164" s="70"/>
      <c r="F164" s="70"/>
      <c r="G164" s="70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</row>
    <row r="165" spans="1:103">
      <c r="A165" s="119"/>
      <c r="B165" s="119"/>
      <c r="D165" s="119"/>
      <c r="E165" s="70"/>
      <c r="F165" s="70"/>
      <c r="G165" s="70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</row>
    <row r="166" spans="1:103">
      <c r="A166" s="119"/>
      <c r="B166" s="119"/>
      <c r="D166" s="119"/>
      <c r="E166" s="70"/>
      <c r="F166" s="70"/>
      <c r="G166" s="70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</row>
    <row r="167" spans="1:103">
      <c r="A167" s="119"/>
      <c r="B167" s="119"/>
      <c r="D167" s="119"/>
      <c r="E167" s="70"/>
      <c r="F167" s="70"/>
      <c r="G167" s="70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</row>
    <row r="168" spans="1:103">
      <c r="A168" s="119"/>
      <c r="B168" s="119"/>
      <c r="D168" s="119"/>
      <c r="E168" s="70"/>
      <c r="F168" s="70"/>
      <c r="G168" s="70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</row>
    <row r="169" spans="1:103">
      <c r="A169" s="119"/>
      <c r="B169" s="119"/>
      <c r="D169" s="119"/>
      <c r="E169" s="70"/>
      <c r="F169" s="70"/>
      <c r="G169" s="70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</row>
    <row r="170" spans="1:103">
      <c r="A170" s="119"/>
      <c r="B170" s="119"/>
      <c r="D170" s="119"/>
      <c r="E170" s="70"/>
      <c r="F170" s="70"/>
      <c r="G170" s="70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</row>
    <row r="171" spans="1:103">
      <c r="A171" s="119"/>
      <c r="B171" s="119"/>
      <c r="D171" s="119"/>
      <c r="E171" s="70"/>
      <c r="F171" s="70"/>
      <c r="G171" s="70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</row>
    <row r="172" spans="1:103">
      <c r="A172" s="119"/>
      <c r="B172" s="119"/>
      <c r="D172" s="119"/>
      <c r="E172" s="70"/>
      <c r="F172" s="70"/>
      <c r="G172" s="70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</row>
    <row r="173" spans="1:103">
      <c r="A173" s="119"/>
      <c r="B173" s="119"/>
      <c r="D173" s="119"/>
      <c r="E173" s="70"/>
      <c r="F173" s="70"/>
      <c r="G173" s="70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</row>
    <row r="174" spans="1:103">
      <c r="A174" s="119"/>
      <c r="B174" s="119"/>
      <c r="D174" s="119"/>
      <c r="E174" s="70"/>
      <c r="F174" s="70"/>
      <c r="G174" s="70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</row>
    <row r="175" spans="1:103">
      <c r="A175" s="119"/>
      <c r="B175" s="119"/>
      <c r="D175" s="119"/>
      <c r="E175" s="70"/>
      <c r="F175" s="70"/>
      <c r="G175" s="70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</row>
    <row r="176" spans="1:103">
      <c r="A176" s="119"/>
      <c r="B176" s="119"/>
      <c r="D176" s="119"/>
      <c r="E176" s="70"/>
      <c r="F176" s="70"/>
      <c r="G176" s="70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</row>
    <row r="177" spans="1:103">
      <c r="A177" s="119"/>
      <c r="B177" s="119"/>
      <c r="D177" s="119"/>
      <c r="E177" s="70"/>
      <c r="F177" s="70"/>
      <c r="G177" s="70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</row>
    <row r="178" spans="1:103">
      <c r="A178" s="119"/>
      <c r="B178" s="119"/>
      <c r="D178" s="119"/>
      <c r="E178" s="70"/>
      <c r="F178" s="70"/>
      <c r="G178" s="70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</row>
    <row r="179" spans="1:103">
      <c r="A179" s="119"/>
      <c r="B179" s="119"/>
      <c r="D179" s="119"/>
      <c r="E179" s="70"/>
      <c r="F179" s="70"/>
      <c r="G179" s="70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</row>
    <row r="180" spans="1:103">
      <c r="A180" s="119"/>
      <c r="B180" s="119"/>
      <c r="D180" s="119"/>
      <c r="E180" s="70"/>
      <c r="F180" s="70"/>
      <c r="G180" s="70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</row>
    <row r="181" spans="1:103">
      <c r="A181" s="119"/>
      <c r="B181" s="119"/>
      <c r="D181" s="119"/>
      <c r="E181" s="70"/>
      <c r="F181" s="70"/>
      <c r="G181" s="70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</row>
    <row r="182" spans="1:103">
      <c r="A182" s="119"/>
      <c r="B182" s="119"/>
      <c r="D182" s="119"/>
      <c r="E182" s="70"/>
      <c r="F182" s="70"/>
      <c r="G182" s="70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</row>
    <row r="183" spans="1:103">
      <c r="A183" s="119"/>
      <c r="B183" s="119"/>
      <c r="D183" s="119"/>
      <c r="E183" s="70"/>
      <c r="F183" s="70"/>
      <c r="G183" s="70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</row>
    <row r="184" spans="1:103">
      <c r="A184" s="119"/>
      <c r="B184" s="119"/>
      <c r="D184" s="119"/>
      <c r="E184" s="70"/>
      <c r="F184" s="70"/>
      <c r="G184" s="7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</row>
    <row r="185" spans="1:103">
      <c r="A185" s="119"/>
      <c r="B185" s="119"/>
      <c r="D185" s="119"/>
      <c r="E185" s="70"/>
      <c r="F185" s="70"/>
      <c r="G185" s="7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</row>
    <row r="186" spans="1:103">
      <c r="A186" s="119"/>
      <c r="B186" s="119"/>
      <c r="D186" s="119"/>
      <c r="E186" s="70"/>
      <c r="F186" s="70"/>
      <c r="G186" s="70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</row>
    <row r="187" spans="1:103">
      <c r="A187" s="119"/>
      <c r="B187" s="119"/>
      <c r="D187" s="119"/>
      <c r="E187" s="70"/>
      <c r="F187" s="70"/>
      <c r="G187" s="70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</row>
    <row r="188" spans="1:103">
      <c r="A188" s="119"/>
      <c r="B188" s="119"/>
      <c r="D188" s="119"/>
      <c r="E188" s="70"/>
      <c r="F188" s="70"/>
      <c r="G188" s="70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</row>
    <row r="189" spans="1:103">
      <c r="A189" s="119"/>
      <c r="B189" s="119"/>
      <c r="D189" s="119"/>
      <c r="E189" s="70"/>
      <c r="F189" s="70"/>
      <c r="G189" s="70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</row>
    <row r="190" spans="1:103">
      <c r="A190" s="119"/>
      <c r="B190" s="119"/>
      <c r="D190" s="119"/>
      <c r="E190" s="70"/>
      <c r="F190" s="70"/>
      <c r="G190" s="70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</row>
    <row r="191" spans="1:103">
      <c r="A191" s="119"/>
      <c r="B191" s="119"/>
      <c r="D191" s="119"/>
      <c r="E191" s="70"/>
      <c r="F191" s="70"/>
      <c r="G191" s="70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</row>
    <row r="192" spans="1:103">
      <c r="A192" s="119"/>
      <c r="B192" s="119"/>
      <c r="D192" s="119"/>
      <c r="E192" s="70"/>
      <c r="F192" s="70"/>
      <c r="G192" s="70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</row>
    <row r="193" spans="1:103">
      <c r="A193" s="119"/>
      <c r="B193" s="119"/>
      <c r="D193" s="119"/>
      <c r="E193" s="70"/>
      <c r="F193" s="70"/>
      <c r="G193" s="70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</row>
    <row r="194" spans="1:103">
      <c r="A194" s="119"/>
      <c r="B194" s="119"/>
      <c r="D194" s="119"/>
      <c r="E194" s="70"/>
      <c r="F194" s="70"/>
      <c r="G194" s="70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</row>
    <row r="195" spans="1:103">
      <c r="A195" s="119"/>
      <c r="B195" s="119"/>
      <c r="D195" s="119"/>
      <c r="E195" s="70"/>
      <c r="F195" s="70"/>
      <c r="G195" s="70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</row>
    <row r="196" spans="1:103">
      <c r="A196" s="119"/>
      <c r="B196" s="119"/>
      <c r="D196" s="119"/>
      <c r="E196" s="70"/>
      <c r="F196" s="70"/>
      <c r="G196" s="70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</row>
    <row r="197" spans="1:103">
      <c r="A197" s="119"/>
      <c r="B197" s="119"/>
      <c r="D197" s="119"/>
      <c r="E197" s="70"/>
      <c r="F197" s="70"/>
      <c r="G197" s="70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</row>
    <row r="198" spans="1:103">
      <c r="A198" s="119"/>
      <c r="B198" s="119"/>
      <c r="D198" s="119"/>
      <c r="E198" s="70"/>
      <c r="F198" s="70"/>
      <c r="G198" s="70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</row>
    <row r="199" spans="1:103">
      <c r="A199" s="119"/>
      <c r="B199" s="119"/>
      <c r="D199" s="119"/>
      <c r="E199" s="70"/>
      <c r="F199" s="70"/>
      <c r="G199" s="70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</row>
    <row r="200" spans="1:103">
      <c r="A200" s="119"/>
      <c r="B200" s="119"/>
      <c r="D200" s="119"/>
      <c r="E200" s="70"/>
      <c r="F200" s="70"/>
      <c r="G200" s="70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</row>
    <row r="201" spans="1:103">
      <c r="A201" s="119"/>
      <c r="B201" s="119"/>
      <c r="D201" s="119"/>
      <c r="E201" s="70"/>
      <c r="F201" s="70"/>
      <c r="G201" s="70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</row>
    <row r="202" spans="1:103">
      <c r="A202" s="119"/>
      <c r="B202" s="119"/>
      <c r="D202" s="119"/>
      <c r="E202" s="70"/>
      <c r="F202" s="70"/>
      <c r="G202" s="70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</row>
    <row r="203" spans="1:103">
      <c r="A203" s="119"/>
      <c r="B203" s="119"/>
      <c r="D203" s="119"/>
      <c r="E203" s="70"/>
      <c r="F203" s="70"/>
      <c r="G203" s="70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</row>
    <row r="204" spans="1:103">
      <c r="A204" s="119"/>
      <c r="B204" s="119"/>
      <c r="D204" s="119"/>
      <c r="E204" s="70"/>
      <c r="F204" s="70"/>
      <c r="G204" s="70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</row>
    <row r="205" spans="1:103">
      <c r="A205" s="119"/>
      <c r="B205" s="119"/>
      <c r="D205" s="119"/>
      <c r="E205" s="70"/>
      <c r="F205" s="70"/>
      <c r="G205" s="70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</row>
    <row r="206" spans="1:103">
      <c r="A206" s="119"/>
      <c r="B206" s="119"/>
      <c r="D206" s="119"/>
      <c r="E206" s="70"/>
      <c r="F206" s="70"/>
      <c r="G206" s="70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</row>
    <row r="207" spans="1:103">
      <c r="A207" s="119"/>
      <c r="B207" s="119"/>
      <c r="D207" s="119"/>
      <c r="E207" s="70"/>
      <c r="F207" s="70"/>
      <c r="G207" s="70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</row>
    <row r="208" spans="1:103">
      <c r="A208" s="119"/>
      <c r="B208" s="119"/>
      <c r="D208" s="119"/>
      <c r="E208" s="70"/>
      <c r="F208" s="70"/>
      <c r="G208" s="70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</row>
    <row r="209" spans="1:103">
      <c r="A209" s="119"/>
      <c r="B209" s="119"/>
      <c r="D209" s="119"/>
      <c r="E209" s="70"/>
      <c r="F209" s="70"/>
      <c r="G209" s="70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</row>
    <row r="210" spans="1:103">
      <c r="A210" s="119"/>
      <c r="B210" s="119"/>
      <c r="D210" s="119"/>
      <c r="E210" s="70"/>
      <c r="F210" s="70"/>
      <c r="G210" s="70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</row>
    <row r="211" spans="1:103">
      <c r="A211" s="119"/>
      <c r="B211" s="119"/>
      <c r="D211" s="119"/>
      <c r="E211" s="70"/>
      <c r="F211" s="70"/>
      <c r="G211" s="70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</row>
    <row r="212" spans="1:103">
      <c r="A212" s="119"/>
      <c r="B212" s="119"/>
      <c r="D212" s="119"/>
      <c r="E212" s="70"/>
      <c r="F212" s="70"/>
      <c r="G212" s="70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</row>
    <row r="213" spans="1:103">
      <c r="A213" s="119"/>
      <c r="B213" s="119"/>
      <c r="D213" s="119"/>
      <c r="E213" s="70"/>
      <c r="F213" s="70"/>
      <c r="G213" s="70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</row>
    <row r="214" spans="1:103">
      <c r="A214" s="119"/>
      <c r="B214" s="119"/>
      <c r="D214" s="119"/>
      <c r="E214" s="70"/>
      <c r="F214" s="70"/>
      <c r="G214" s="70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</row>
    <row r="215" spans="1:103">
      <c r="A215" s="119"/>
      <c r="B215" s="119"/>
      <c r="D215" s="119"/>
      <c r="E215" s="70"/>
      <c r="F215" s="70"/>
      <c r="G215" s="70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</row>
    <row r="216" spans="1:103">
      <c r="A216" s="119"/>
      <c r="B216" s="119"/>
      <c r="D216" s="119"/>
      <c r="E216" s="70"/>
      <c r="F216" s="70"/>
      <c r="G216" s="70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</row>
    <row r="217" spans="1:103">
      <c r="A217" s="119"/>
      <c r="B217" s="119"/>
      <c r="D217" s="119"/>
      <c r="E217" s="70"/>
      <c r="F217" s="70"/>
      <c r="G217" s="70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</row>
    <row r="218" spans="1:103">
      <c r="A218" s="119"/>
      <c r="B218" s="119"/>
      <c r="D218" s="119"/>
      <c r="E218" s="70"/>
      <c r="F218" s="70"/>
      <c r="G218" s="70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</row>
    <row r="219" spans="1:103">
      <c r="A219" s="119"/>
      <c r="B219" s="119"/>
      <c r="D219" s="119"/>
      <c r="E219" s="70"/>
      <c r="F219" s="70"/>
      <c r="G219" s="70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</row>
    <row r="220" spans="1:103">
      <c r="A220" s="119"/>
      <c r="B220" s="119"/>
      <c r="D220" s="119"/>
      <c r="E220" s="70"/>
      <c r="F220" s="70"/>
      <c r="G220" s="70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</row>
    <row r="221" spans="1:103">
      <c r="A221" s="119"/>
      <c r="B221" s="119"/>
      <c r="D221" s="119"/>
      <c r="E221" s="70"/>
      <c r="F221" s="70"/>
      <c r="G221" s="70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</row>
    <row r="222" spans="1:103">
      <c r="A222" s="119"/>
      <c r="B222" s="119"/>
      <c r="D222" s="119"/>
      <c r="E222" s="70"/>
      <c r="F222" s="70"/>
      <c r="G222" s="70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</row>
    <row r="223" spans="1:103">
      <c r="A223" s="119"/>
      <c r="B223" s="119"/>
      <c r="D223" s="119"/>
      <c r="E223" s="70"/>
      <c r="F223" s="70"/>
      <c r="G223" s="70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</row>
    <row r="224" spans="1:103">
      <c r="A224" s="119"/>
      <c r="B224" s="119"/>
      <c r="D224" s="119"/>
      <c r="E224" s="70"/>
      <c r="F224" s="70"/>
      <c r="G224" s="70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</row>
    <row r="225" spans="1:103">
      <c r="A225" s="119"/>
      <c r="B225" s="119"/>
      <c r="D225" s="119"/>
      <c r="E225" s="70"/>
      <c r="F225" s="70"/>
      <c r="G225" s="70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</row>
    <row r="226" spans="1:103">
      <c r="A226" s="119"/>
      <c r="B226" s="119"/>
      <c r="D226" s="119"/>
      <c r="E226" s="70"/>
      <c r="F226" s="70"/>
      <c r="G226" s="70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</row>
    <row r="227" spans="1:103">
      <c r="A227" s="119"/>
      <c r="B227" s="119"/>
      <c r="D227" s="119"/>
      <c r="E227" s="70"/>
      <c r="F227" s="70"/>
      <c r="G227" s="70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</row>
    <row r="228" spans="1:103">
      <c r="A228" s="119"/>
      <c r="B228" s="119"/>
      <c r="D228" s="119"/>
      <c r="E228" s="70"/>
      <c r="F228" s="70"/>
      <c r="G228" s="70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</row>
    <row r="229" spans="1:103">
      <c r="A229" s="119"/>
      <c r="B229" s="119"/>
      <c r="D229" s="119"/>
      <c r="E229" s="70"/>
      <c r="F229" s="70"/>
      <c r="G229" s="70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</row>
    <row r="230" spans="1:103">
      <c r="A230" s="119"/>
      <c r="B230" s="119"/>
      <c r="D230" s="119"/>
      <c r="E230" s="70"/>
      <c r="F230" s="70"/>
      <c r="G230" s="70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</row>
    <row r="231" spans="1:103">
      <c r="A231" s="119"/>
      <c r="B231" s="119"/>
      <c r="D231" s="119"/>
      <c r="E231" s="70"/>
      <c r="F231" s="70"/>
      <c r="G231" s="70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</row>
    <row r="232" spans="1:103">
      <c r="A232" s="119"/>
      <c r="B232" s="119"/>
      <c r="D232" s="119"/>
      <c r="E232" s="70"/>
      <c r="F232" s="70"/>
      <c r="G232" s="70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</row>
    <row r="233" spans="1:103">
      <c r="A233" s="119"/>
      <c r="B233" s="119"/>
      <c r="D233" s="119"/>
      <c r="E233" s="70"/>
      <c r="F233" s="70"/>
      <c r="G233" s="70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</row>
    <row r="234" spans="1:103">
      <c r="A234" s="119"/>
      <c r="B234" s="119"/>
      <c r="D234" s="119"/>
      <c r="E234" s="70"/>
      <c r="F234" s="70"/>
      <c r="G234" s="70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</row>
    <row r="235" spans="1:103">
      <c r="A235" s="119"/>
      <c r="B235" s="119"/>
      <c r="D235" s="119"/>
      <c r="E235" s="70"/>
      <c r="F235" s="70"/>
      <c r="G235" s="70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</row>
    <row r="236" spans="1:103">
      <c r="A236" s="119"/>
      <c r="B236" s="119"/>
      <c r="D236" s="119"/>
      <c r="E236" s="70"/>
      <c r="F236" s="70"/>
      <c r="G236" s="70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</row>
    <row r="237" spans="1:103">
      <c r="A237" s="119"/>
      <c r="B237" s="119"/>
      <c r="D237" s="119"/>
      <c r="E237" s="70"/>
      <c r="F237" s="70"/>
      <c r="G237" s="70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</row>
    <row r="238" spans="1:103">
      <c r="A238" s="119"/>
      <c r="B238" s="119"/>
      <c r="D238" s="119"/>
      <c r="E238" s="70"/>
      <c r="F238" s="70"/>
      <c r="G238" s="70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</row>
    <row r="239" spans="1:103">
      <c r="A239" s="119"/>
      <c r="B239" s="119"/>
      <c r="D239" s="119"/>
      <c r="E239" s="70"/>
      <c r="F239" s="70"/>
      <c r="G239" s="70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</row>
    <row r="240" spans="1:103">
      <c r="A240" s="119"/>
      <c r="B240" s="119"/>
      <c r="D240" s="119"/>
      <c r="E240" s="70"/>
      <c r="F240" s="70"/>
      <c r="G240" s="70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</row>
    <row r="241" spans="1:103">
      <c r="A241" s="119"/>
      <c r="B241" s="119"/>
      <c r="D241" s="119"/>
      <c r="E241" s="70"/>
      <c r="F241" s="70"/>
      <c r="G241" s="70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</row>
    <row r="242" spans="1:103">
      <c r="A242" s="119"/>
      <c r="B242" s="119"/>
      <c r="D242" s="119"/>
      <c r="E242" s="70"/>
      <c r="F242" s="70"/>
      <c r="G242" s="70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</row>
    <row r="243" spans="1:103">
      <c r="A243" s="119"/>
      <c r="B243" s="119"/>
      <c r="D243" s="119"/>
      <c r="E243" s="70"/>
      <c r="F243" s="70"/>
      <c r="G243" s="70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</row>
    <row r="244" spans="1:103">
      <c r="A244" s="119"/>
      <c r="B244" s="119"/>
      <c r="D244" s="119"/>
      <c r="E244" s="70"/>
      <c r="F244" s="70"/>
      <c r="G244" s="7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</row>
    <row r="245" spans="1:103">
      <c r="A245" s="119"/>
      <c r="B245" s="119"/>
      <c r="D245" s="119"/>
      <c r="E245" s="70"/>
      <c r="F245" s="70"/>
      <c r="G245" s="7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</row>
    <row r="246" spans="1:103">
      <c r="A246" s="119"/>
      <c r="B246" s="119"/>
      <c r="D246" s="119"/>
      <c r="E246" s="70"/>
      <c r="F246" s="70"/>
      <c r="G246" s="7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</row>
    <row r="247" spans="1:103">
      <c r="A247" s="119"/>
      <c r="B247" s="119"/>
      <c r="D247" s="119"/>
      <c r="E247" s="70"/>
      <c r="F247" s="70"/>
      <c r="G247" s="7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</row>
    <row r="248" spans="1:103">
      <c r="A248" s="119"/>
      <c r="B248" s="119"/>
      <c r="D248" s="119"/>
      <c r="E248" s="70"/>
      <c r="F248" s="70"/>
      <c r="G248" s="7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</row>
    <row r="249" spans="1:103">
      <c r="A249" s="119"/>
      <c r="B249" s="119"/>
      <c r="D249" s="119"/>
      <c r="E249" s="70"/>
      <c r="F249" s="70"/>
      <c r="G249" s="7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</row>
    <row r="250" spans="1:103">
      <c r="A250" s="119"/>
      <c r="B250" s="119"/>
      <c r="D250" s="119"/>
      <c r="E250" s="70"/>
      <c r="F250" s="70"/>
      <c r="G250" s="7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</row>
    <row r="251" spans="1:103">
      <c r="A251" s="119"/>
      <c r="B251" s="119"/>
      <c r="D251" s="119"/>
      <c r="E251" s="70"/>
      <c r="F251" s="70"/>
      <c r="G251" s="7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</row>
    <row r="252" spans="1:103">
      <c r="A252" s="119"/>
      <c r="B252" s="119"/>
      <c r="D252" s="119"/>
      <c r="E252" s="70"/>
      <c r="F252" s="70"/>
      <c r="G252" s="7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</row>
    <row r="253" spans="1:103">
      <c r="A253" s="119"/>
      <c r="B253" s="119"/>
      <c r="D253" s="119"/>
      <c r="E253" s="70"/>
      <c r="F253" s="70"/>
      <c r="G253" s="7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</row>
    <row r="254" spans="1:103">
      <c r="A254" s="119"/>
      <c r="B254" s="119"/>
      <c r="D254" s="119"/>
      <c r="E254" s="70"/>
      <c r="F254" s="70"/>
      <c r="G254" s="7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</row>
    <row r="255" spans="1:103">
      <c r="A255" s="119"/>
      <c r="B255" s="119"/>
      <c r="D255" s="119"/>
      <c r="E255" s="70"/>
      <c r="F255" s="70"/>
      <c r="G255" s="7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</row>
    <row r="256" spans="1:103">
      <c r="A256" s="119"/>
      <c r="B256" s="119"/>
      <c r="D256" s="119"/>
      <c r="E256" s="70"/>
      <c r="F256" s="70"/>
      <c r="G256" s="7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</row>
    <row r="257" spans="1:103">
      <c r="A257" s="119"/>
      <c r="B257" s="119"/>
      <c r="D257" s="119"/>
      <c r="E257" s="70"/>
      <c r="F257" s="70"/>
      <c r="G257" s="7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</row>
    <row r="258" spans="1:103">
      <c r="A258" s="119"/>
      <c r="B258" s="119"/>
      <c r="D258" s="119"/>
      <c r="E258" s="70"/>
      <c r="F258" s="70"/>
      <c r="G258" s="7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</row>
    <row r="259" spans="1:103">
      <c r="A259" s="119"/>
      <c r="B259" s="119"/>
      <c r="D259" s="119"/>
      <c r="E259" s="70"/>
      <c r="F259" s="70"/>
      <c r="G259" s="7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</row>
    <row r="260" spans="1:103">
      <c r="A260" s="119"/>
      <c r="B260" s="119"/>
      <c r="D260" s="119"/>
      <c r="E260" s="70"/>
      <c r="F260" s="70"/>
      <c r="G260" s="7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</row>
    <row r="261" spans="1:103">
      <c r="A261" s="119"/>
      <c r="B261" s="119"/>
      <c r="D261" s="119"/>
      <c r="E261" s="70"/>
      <c r="F261" s="70"/>
      <c r="G261" s="7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</row>
    <row r="262" spans="1:103">
      <c r="A262" s="119"/>
      <c r="B262" s="119"/>
      <c r="D262" s="119"/>
      <c r="E262" s="70"/>
      <c r="F262" s="70"/>
      <c r="G262" s="7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</row>
    <row r="263" spans="1:103">
      <c r="A263" s="119"/>
      <c r="B263" s="119"/>
      <c r="D263" s="119"/>
      <c r="E263" s="70"/>
      <c r="F263" s="70"/>
      <c r="G263" s="7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</row>
    <row r="264" spans="1:103">
      <c r="A264" s="119"/>
      <c r="B264" s="119"/>
      <c r="D264" s="119"/>
      <c r="E264" s="70"/>
      <c r="F264" s="70"/>
      <c r="G264" s="7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</row>
    <row r="265" spans="1:103">
      <c r="A265" s="119"/>
      <c r="B265" s="119"/>
      <c r="D265" s="119"/>
      <c r="E265" s="70"/>
      <c r="F265" s="70"/>
      <c r="G265" s="7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</row>
    <row r="266" spans="1:103">
      <c r="A266" s="119"/>
      <c r="B266" s="119"/>
      <c r="D266" s="119"/>
      <c r="E266" s="70"/>
      <c r="F266" s="70"/>
      <c r="G266" s="7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</row>
    <row r="267" spans="1:103">
      <c r="A267" s="119"/>
      <c r="B267" s="119"/>
      <c r="D267" s="119"/>
      <c r="E267" s="70"/>
      <c r="F267" s="70"/>
      <c r="G267" s="7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</row>
    <row r="268" spans="1:103">
      <c r="A268" s="119"/>
      <c r="B268" s="119"/>
      <c r="D268" s="119"/>
      <c r="E268" s="70"/>
      <c r="F268" s="70"/>
      <c r="G268" s="7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</row>
    <row r="269" spans="1:103">
      <c r="A269" s="119"/>
      <c r="B269" s="119"/>
      <c r="D269" s="119"/>
      <c r="E269" s="70"/>
      <c r="F269" s="70"/>
      <c r="G269" s="7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</row>
    <row r="270" spans="1:103">
      <c r="A270" s="119"/>
      <c r="B270" s="119"/>
      <c r="D270" s="119"/>
      <c r="E270" s="70"/>
      <c r="F270" s="70"/>
      <c r="G270" s="7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</row>
    <row r="271" spans="1:103">
      <c r="A271" s="119"/>
      <c r="B271" s="119"/>
      <c r="D271" s="119"/>
      <c r="E271" s="70"/>
      <c r="F271" s="70"/>
      <c r="G271" s="7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</row>
    <row r="272" spans="1:103">
      <c r="A272" s="119"/>
      <c r="B272" s="119"/>
      <c r="D272" s="119"/>
      <c r="E272" s="70"/>
      <c r="F272" s="70"/>
      <c r="G272" s="7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</row>
    <row r="273" spans="1:103">
      <c r="A273" s="119"/>
      <c r="B273" s="119"/>
      <c r="D273" s="119"/>
      <c r="E273" s="70"/>
      <c r="F273" s="70"/>
      <c r="G273" s="7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</row>
    <row r="274" spans="1:103">
      <c r="A274" s="119"/>
      <c r="B274" s="119"/>
      <c r="D274" s="119"/>
      <c r="E274" s="70"/>
      <c r="F274" s="70"/>
      <c r="G274" s="7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</row>
    <row r="275" spans="1:103">
      <c r="A275" s="119"/>
      <c r="B275" s="119"/>
      <c r="D275" s="119"/>
      <c r="E275" s="70"/>
      <c r="F275" s="70"/>
      <c r="G275" s="7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</row>
    <row r="276" spans="1:103">
      <c r="A276" s="119"/>
      <c r="B276" s="119"/>
      <c r="D276" s="119"/>
      <c r="E276" s="70"/>
      <c r="F276" s="70"/>
      <c r="G276" s="7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  <c r="CW276" s="99"/>
      <c r="CX276" s="99"/>
      <c r="CY276" s="99"/>
    </row>
    <row r="277" spans="1:103">
      <c r="A277" s="119"/>
      <c r="B277" s="119"/>
      <c r="D277" s="119"/>
      <c r="E277" s="70"/>
      <c r="F277" s="70"/>
      <c r="G277" s="7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</row>
    <row r="278" spans="1:103">
      <c r="A278" s="119"/>
      <c r="B278" s="119"/>
      <c r="D278" s="119"/>
      <c r="E278" s="70"/>
      <c r="F278" s="70"/>
      <c r="G278" s="7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</row>
    <row r="279" spans="1:103">
      <c r="A279" s="119"/>
      <c r="B279" s="119"/>
      <c r="D279" s="119"/>
      <c r="E279" s="70"/>
      <c r="F279" s="70"/>
      <c r="G279" s="7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  <c r="CW279" s="99"/>
      <c r="CX279" s="99"/>
      <c r="CY279" s="99"/>
    </row>
    <row r="280" spans="1:103">
      <c r="A280" s="119"/>
      <c r="B280" s="119"/>
      <c r="D280" s="119"/>
      <c r="E280" s="70"/>
      <c r="F280" s="70"/>
      <c r="G280" s="7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</row>
    <row r="281" spans="1:103">
      <c r="A281" s="119"/>
      <c r="B281" s="119"/>
      <c r="D281" s="119"/>
      <c r="E281" s="70"/>
      <c r="F281" s="70"/>
      <c r="G281" s="7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</row>
    <row r="282" spans="1:103">
      <c r="A282" s="119"/>
      <c r="B282" s="119"/>
      <c r="D282" s="119"/>
      <c r="E282" s="70"/>
      <c r="F282" s="70"/>
      <c r="G282" s="7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</row>
    <row r="283" spans="1:103">
      <c r="A283" s="119"/>
      <c r="B283" s="119"/>
      <c r="D283" s="119"/>
      <c r="E283" s="70"/>
      <c r="F283" s="70"/>
      <c r="G283" s="7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</row>
    <row r="284" spans="1:103">
      <c r="A284" s="119"/>
      <c r="B284" s="119"/>
      <c r="D284" s="119"/>
      <c r="E284" s="70"/>
      <c r="F284" s="70"/>
      <c r="G284" s="7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  <c r="CW284" s="99"/>
      <c r="CX284" s="99"/>
      <c r="CY284" s="99"/>
    </row>
    <row r="285" spans="1:103">
      <c r="A285" s="119"/>
      <c r="B285" s="119"/>
      <c r="D285" s="119"/>
      <c r="E285" s="70"/>
      <c r="F285" s="70"/>
      <c r="G285" s="7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</row>
    <row r="286" spans="1:103">
      <c r="A286" s="119"/>
      <c r="B286" s="119"/>
      <c r="D286" s="119"/>
      <c r="E286" s="70"/>
      <c r="F286" s="70"/>
      <c r="G286" s="7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</row>
    <row r="287" spans="1:103">
      <c r="A287" s="119"/>
      <c r="B287" s="119"/>
      <c r="D287" s="119"/>
      <c r="E287" s="70"/>
      <c r="F287" s="70"/>
      <c r="G287" s="7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  <c r="CW287" s="99"/>
      <c r="CX287" s="99"/>
      <c r="CY287" s="99"/>
    </row>
    <row r="288" spans="1:103">
      <c r="A288" s="119"/>
      <c r="B288" s="119"/>
      <c r="D288" s="119"/>
      <c r="E288" s="70"/>
      <c r="F288" s="70"/>
      <c r="G288" s="7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</row>
    <row r="289" spans="1:103">
      <c r="A289" s="119"/>
      <c r="B289" s="119"/>
      <c r="D289" s="119"/>
      <c r="E289" s="70"/>
      <c r="F289" s="70"/>
      <c r="G289" s="7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</row>
    <row r="290" spans="1:103">
      <c r="A290" s="119"/>
      <c r="B290" s="119"/>
      <c r="D290" s="119"/>
      <c r="E290" s="70"/>
      <c r="F290" s="70"/>
      <c r="G290" s="7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</row>
    <row r="291" spans="1:103">
      <c r="A291" s="119"/>
      <c r="B291" s="119"/>
      <c r="D291" s="119"/>
      <c r="E291" s="70"/>
      <c r="F291" s="70"/>
      <c r="G291" s="7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  <c r="CW291" s="99"/>
      <c r="CX291" s="99"/>
      <c r="CY291" s="99"/>
    </row>
    <row r="292" spans="1:103">
      <c r="A292" s="119"/>
      <c r="B292" s="119"/>
      <c r="D292" s="119"/>
      <c r="E292" s="70"/>
      <c r="F292" s="70"/>
      <c r="G292" s="7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</row>
    <row r="293" spans="1:103">
      <c r="A293" s="119"/>
      <c r="B293" s="119"/>
      <c r="D293" s="119"/>
      <c r="E293" s="70"/>
      <c r="F293" s="70"/>
      <c r="G293" s="7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</row>
    <row r="294" spans="1:103">
      <c r="A294" s="119"/>
      <c r="B294" s="119"/>
      <c r="D294" s="119"/>
      <c r="E294" s="70"/>
      <c r="F294" s="70"/>
      <c r="G294" s="7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  <c r="CW294" s="99"/>
      <c r="CX294" s="99"/>
      <c r="CY294" s="99"/>
    </row>
    <row r="295" spans="1:103">
      <c r="A295" s="119"/>
      <c r="B295" s="119"/>
      <c r="D295" s="119"/>
      <c r="E295" s="70"/>
      <c r="F295" s="70"/>
      <c r="G295" s="7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</row>
    <row r="296" spans="1:103">
      <c r="A296" s="119"/>
      <c r="B296" s="119"/>
      <c r="D296" s="119"/>
      <c r="E296" s="70"/>
      <c r="F296" s="70"/>
      <c r="G296" s="7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  <c r="CW296" s="99"/>
      <c r="CX296" s="99"/>
      <c r="CY296" s="99"/>
    </row>
    <row r="297" spans="1:103">
      <c r="A297" s="119"/>
      <c r="B297" s="119"/>
      <c r="D297" s="119"/>
      <c r="E297" s="70"/>
      <c r="F297" s="70"/>
      <c r="G297" s="7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</row>
    <row r="298" spans="1:103">
      <c r="A298" s="119"/>
      <c r="B298" s="119"/>
      <c r="D298" s="119"/>
      <c r="E298" s="70"/>
      <c r="F298" s="70"/>
      <c r="G298" s="7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</row>
    <row r="299" spans="1:103">
      <c r="A299" s="119"/>
      <c r="B299" s="119"/>
      <c r="D299" s="119"/>
      <c r="E299" s="70"/>
      <c r="F299" s="70"/>
      <c r="G299" s="7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</row>
    <row r="300" spans="1:103">
      <c r="A300" s="119"/>
      <c r="B300" s="119"/>
      <c r="D300" s="119"/>
      <c r="E300" s="70"/>
      <c r="F300" s="70"/>
      <c r="G300" s="7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  <c r="CW300" s="99"/>
      <c r="CX300" s="99"/>
      <c r="CY300" s="99"/>
    </row>
    <row r="301" spans="1:103">
      <c r="A301" s="119"/>
      <c r="B301" s="119"/>
      <c r="D301" s="119"/>
      <c r="E301" s="70"/>
      <c r="F301" s="70"/>
      <c r="G301" s="7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  <c r="CW301" s="99"/>
      <c r="CX301" s="99"/>
      <c r="CY301" s="99"/>
    </row>
    <row r="302" spans="1:103">
      <c r="A302" s="119"/>
      <c r="B302" s="119"/>
      <c r="D302" s="119"/>
      <c r="E302" s="70"/>
      <c r="F302" s="70"/>
      <c r="G302" s="7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9"/>
      <c r="CY302" s="99"/>
    </row>
    <row r="303" spans="1:103">
      <c r="A303" s="119"/>
      <c r="B303" s="119"/>
      <c r="D303" s="119"/>
      <c r="E303" s="70"/>
      <c r="F303" s="70"/>
      <c r="G303" s="7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  <c r="CW303" s="99"/>
      <c r="CX303" s="99"/>
      <c r="CY303" s="99"/>
    </row>
    <row r="304" spans="1:103">
      <c r="A304" s="119"/>
      <c r="B304" s="119"/>
      <c r="D304" s="119"/>
      <c r="E304" s="70"/>
      <c r="F304" s="70"/>
      <c r="G304" s="7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  <c r="CW304" s="99"/>
      <c r="CX304" s="99"/>
      <c r="CY304" s="99"/>
    </row>
    <row r="305" spans="1:103">
      <c r="A305" s="119"/>
      <c r="B305" s="119"/>
      <c r="D305" s="119"/>
      <c r="E305" s="70"/>
      <c r="F305" s="70"/>
      <c r="G305" s="7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  <c r="CW305" s="99"/>
      <c r="CX305" s="99"/>
      <c r="CY305" s="99"/>
    </row>
    <row r="306" spans="1:103">
      <c r="A306" s="119"/>
      <c r="B306" s="119"/>
      <c r="D306" s="119"/>
      <c r="E306" s="70"/>
      <c r="F306" s="70"/>
      <c r="G306" s="7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  <c r="CW306" s="99"/>
      <c r="CX306" s="99"/>
      <c r="CY306" s="99"/>
    </row>
    <row r="307" spans="1:103">
      <c r="A307" s="119"/>
      <c r="B307" s="119"/>
      <c r="D307" s="119"/>
      <c r="E307" s="70"/>
      <c r="F307" s="70"/>
      <c r="G307" s="7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  <c r="CW307" s="99"/>
      <c r="CX307" s="99"/>
      <c r="CY307" s="99"/>
    </row>
    <row r="308" spans="1:103">
      <c r="A308" s="119"/>
      <c r="B308" s="119"/>
      <c r="D308" s="119"/>
      <c r="E308" s="70"/>
      <c r="F308" s="70"/>
      <c r="G308" s="7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  <c r="CW308" s="99"/>
      <c r="CX308" s="99"/>
      <c r="CY308" s="99"/>
    </row>
    <row r="309" spans="1:103">
      <c r="A309" s="119"/>
      <c r="B309" s="119"/>
      <c r="D309" s="119"/>
      <c r="E309" s="70"/>
      <c r="F309" s="70"/>
      <c r="G309" s="7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  <c r="CW309" s="99"/>
      <c r="CX309" s="99"/>
      <c r="CY309" s="99"/>
    </row>
    <row r="310" spans="1:103">
      <c r="A310" s="119"/>
      <c r="B310" s="119"/>
      <c r="D310" s="119"/>
      <c r="E310" s="70"/>
      <c r="F310" s="70"/>
      <c r="G310" s="7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  <c r="CW310" s="99"/>
      <c r="CX310" s="99"/>
      <c r="CY310" s="99"/>
    </row>
    <row r="311" spans="1:103">
      <c r="A311" s="119"/>
      <c r="B311" s="119"/>
      <c r="D311" s="119"/>
      <c r="E311" s="70"/>
      <c r="F311" s="70"/>
      <c r="G311" s="7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  <c r="CW311" s="99"/>
      <c r="CX311" s="99"/>
      <c r="CY311" s="99"/>
    </row>
    <row r="312" spans="1:103">
      <c r="A312" s="119"/>
      <c r="B312" s="119"/>
      <c r="D312" s="119"/>
      <c r="E312" s="70"/>
      <c r="F312" s="70"/>
      <c r="G312" s="7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  <c r="CW312" s="99"/>
      <c r="CX312" s="99"/>
      <c r="CY312" s="99"/>
    </row>
    <row r="313" spans="1:103">
      <c r="A313" s="119"/>
      <c r="B313" s="119"/>
      <c r="D313" s="119"/>
      <c r="E313" s="70"/>
      <c r="F313" s="70"/>
      <c r="G313" s="7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  <c r="CW313" s="99"/>
      <c r="CX313" s="99"/>
      <c r="CY313" s="99"/>
    </row>
    <row r="314" spans="1:103">
      <c r="A314" s="119"/>
      <c r="B314" s="119"/>
      <c r="D314" s="119"/>
      <c r="E314" s="70"/>
      <c r="F314" s="70"/>
      <c r="G314" s="7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  <c r="CW314" s="99"/>
      <c r="CX314" s="99"/>
      <c r="CY314" s="99"/>
    </row>
    <row r="315" spans="1:103">
      <c r="A315" s="119"/>
      <c r="B315" s="119"/>
      <c r="D315" s="119"/>
      <c r="E315" s="70"/>
      <c r="F315" s="70"/>
      <c r="G315" s="7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  <c r="CW315" s="99"/>
      <c r="CX315" s="99"/>
      <c r="CY315" s="99"/>
    </row>
    <row r="316" spans="1:103">
      <c r="A316" s="119"/>
      <c r="B316" s="119"/>
      <c r="D316" s="119"/>
      <c r="E316" s="70"/>
      <c r="F316" s="70"/>
      <c r="G316" s="7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  <c r="CW316" s="99"/>
      <c r="CX316" s="99"/>
      <c r="CY316" s="99"/>
    </row>
    <row r="317" spans="1:103">
      <c r="A317" s="119"/>
      <c r="B317" s="119"/>
      <c r="D317" s="119"/>
      <c r="E317" s="70"/>
      <c r="F317" s="70"/>
      <c r="G317" s="7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  <c r="CW317" s="99"/>
      <c r="CX317" s="99"/>
      <c r="CY317" s="99"/>
    </row>
    <row r="318" spans="1:103">
      <c r="A318" s="119"/>
      <c r="B318" s="119"/>
      <c r="D318" s="119"/>
      <c r="E318" s="70"/>
      <c r="F318" s="70"/>
      <c r="G318" s="7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  <c r="CW318" s="99"/>
      <c r="CX318" s="99"/>
      <c r="CY318" s="99"/>
    </row>
    <row r="319" spans="1:103">
      <c r="A319" s="119"/>
      <c r="B319" s="119"/>
      <c r="D319" s="119"/>
      <c r="E319" s="70"/>
      <c r="F319" s="70"/>
      <c r="G319" s="7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  <c r="CW319" s="99"/>
      <c r="CX319" s="99"/>
      <c r="CY319" s="99"/>
    </row>
    <row r="320" spans="1:103">
      <c r="A320" s="119"/>
      <c r="B320" s="119"/>
      <c r="D320" s="119"/>
      <c r="E320" s="70"/>
      <c r="F320" s="70"/>
      <c r="G320" s="7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  <c r="CW320" s="99"/>
      <c r="CX320" s="99"/>
      <c r="CY320" s="99"/>
    </row>
    <row r="321" spans="1:103">
      <c r="A321" s="119"/>
      <c r="B321" s="119"/>
      <c r="D321" s="119"/>
      <c r="E321" s="70"/>
      <c r="F321" s="70"/>
      <c r="G321" s="7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  <c r="CW321" s="99"/>
      <c r="CX321" s="99"/>
      <c r="CY321" s="99"/>
    </row>
    <row r="322" spans="1:103">
      <c r="A322" s="119"/>
      <c r="B322" s="119"/>
      <c r="D322" s="119"/>
      <c r="E322" s="70"/>
      <c r="F322" s="70"/>
      <c r="G322" s="7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  <c r="CW322" s="99"/>
      <c r="CX322" s="99"/>
      <c r="CY322" s="99"/>
    </row>
    <row r="323" spans="1:103">
      <c r="A323" s="119"/>
      <c r="B323" s="119"/>
      <c r="D323" s="119"/>
      <c r="E323" s="70"/>
      <c r="F323" s="70"/>
      <c r="G323" s="7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  <c r="CW323" s="99"/>
      <c r="CX323" s="99"/>
      <c r="CY323" s="99"/>
    </row>
    <row r="324" spans="1:103">
      <c r="A324" s="119"/>
      <c r="B324" s="119"/>
      <c r="D324" s="119"/>
      <c r="E324" s="70"/>
      <c r="F324" s="70"/>
      <c r="G324" s="7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  <c r="CW324" s="99"/>
      <c r="CX324" s="99"/>
      <c r="CY324" s="99"/>
    </row>
    <row r="325" spans="1:103">
      <c r="A325" s="119"/>
      <c r="B325" s="119"/>
      <c r="D325" s="119"/>
      <c r="E325" s="70"/>
      <c r="F325" s="70"/>
      <c r="G325" s="7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  <c r="CW325" s="99"/>
      <c r="CX325" s="99"/>
      <c r="CY325" s="99"/>
    </row>
    <row r="326" spans="1:103">
      <c r="A326" s="119"/>
      <c r="B326" s="119"/>
      <c r="D326" s="119"/>
      <c r="E326" s="70"/>
      <c r="F326" s="70"/>
      <c r="G326" s="7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  <c r="CW326" s="99"/>
      <c r="CX326" s="99"/>
      <c r="CY326" s="99"/>
    </row>
    <row r="327" spans="1:103">
      <c r="A327" s="119"/>
      <c r="B327" s="119"/>
      <c r="D327" s="119"/>
      <c r="E327" s="70"/>
      <c r="F327" s="70"/>
      <c r="G327" s="7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  <c r="CW327" s="99"/>
      <c r="CX327" s="99"/>
      <c r="CY327" s="99"/>
    </row>
    <row r="328" spans="1:103">
      <c r="A328" s="119"/>
      <c r="B328" s="119"/>
      <c r="D328" s="119"/>
      <c r="E328" s="70"/>
      <c r="F328" s="70"/>
      <c r="G328" s="7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  <c r="CW328" s="99"/>
      <c r="CX328" s="99"/>
      <c r="CY328" s="99"/>
    </row>
    <row r="329" spans="1:103">
      <c r="A329" s="119"/>
      <c r="B329" s="119"/>
      <c r="D329" s="119"/>
      <c r="E329" s="70"/>
      <c r="F329" s="70"/>
      <c r="G329" s="7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  <c r="CW329" s="99"/>
      <c r="CX329" s="99"/>
      <c r="CY329" s="99"/>
    </row>
    <row r="330" spans="1:103">
      <c r="A330" s="119"/>
      <c r="B330" s="119"/>
      <c r="D330" s="119"/>
      <c r="E330" s="70"/>
      <c r="F330" s="70"/>
      <c r="G330" s="7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  <c r="CW330" s="99"/>
      <c r="CX330" s="99"/>
      <c r="CY330" s="99"/>
    </row>
    <row r="331" spans="1:103">
      <c r="A331" s="119"/>
      <c r="B331" s="119"/>
      <c r="D331" s="119"/>
      <c r="E331" s="70"/>
      <c r="F331" s="70"/>
      <c r="G331" s="7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  <c r="CW331" s="99"/>
      <c r="CX331" s="99"/>
      <c r="CY331" s="99"/>
    </row>
    <row r="332" spans="1:103">
      <c r="A332" s="119"/>
      <c r="B332" s="119"/>
      <c r="D332" s="119"/>
      <c r="E332" s="70"/>
      <c r="F332" s="70"/>
      <c r="G332" s="7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  <c r="CW332" s="99"/>
      <c r="CX332" s="99"/>
      <c r="CY332" s="99"/>
    </row>
    <row r="333" spans="1:103">
      <c r="A333" s="119"/>
      <c r="B333" s="119"/>
      <c r="D333" s="119"/>
      <c r="E333" s="70"/>
      <c r="F333" s="70"/>
      <c r="G333" s="7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  <c r="CW333" s="99"/>
      <c r="CX333" s="99"/>
      <c r="CY333" s="99"/>
    </row>
    <row r="334" spans="1:103">
      <c r="A334" s="119"/>
      <c r="B334" s="119"/>
      <c r="D334" s="119"/>
      <c r="E334" s="70"/>
      <c r="F334" s="70"/>
      <c r="G334" s="7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  <c r="CW334" s="99"/>
      <c r="CX334" s="99"/>
      <c r="CY334" s="99"/>
    </row>
    <row r="335" spans="1:103">
      <c r="A335" s="119"/>
      <c r="B335" s="119"/>
      <c r="D335" s="119"/>
      <c r="E335" s="70"/>
      <c r="F335" s="70"/>
      <c r="G335" s="7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  <c r="CW335" s="99"/>
      <c r="CX335" s="99"/>
      <c r="CY335" s="99"/>
    </row>
    <row r="336" spans="1:103">
      <c r="A336" s="119"/>
      <c r="B336" s="119"/>
      <c r="D336" s="119"/>
      <c r="E336" s="70"/>
      <c r="F336" s="70"/>
      <c r="G336" s="7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  <c r="CW336" s="99"/>
      <c r="CX336" s="99"/>
      <c r="CY336" s="99"/>
    </row>
    <row r="337" spans="1:103">
      <c r="A337" s="119"/>
      <c r="B337" s="119"/>
      <c r="D337" s="119"/>
      <c r="E337" s="70"/>
      <c r="F337" s="70"/>
      <c r="G337" s="7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  <c r="CW337" s="99"/>
      <c r="CX337" s="99"/>
      <c r="CY337" s="99"/>
    </row>
    <row r="338" spans="1:103">
      <c r="A338" s="119"/>
      <c r="B338" s="119"/>
      <c r="D338" s="119"/>
      <c r="E338" s="70"/>
      <c r="F338" s="70"/>
      <c r="G338" s="7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  <c r="CW338" s="99"/>
      <c r="CX338" s="99"/>
      <c r="CY338" s="99"/>
    </row>
    <row r="339" spans="1:103">
      <c r="A339" s="119"/>
      <c r="B339" s="119"/>
      <c r="D339" s="119"/>
      <c r="E339" s="70"/>
      <c r="F339" s="70"/>
      <c r="G339" s="7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  <c r="CW339" s="99"/>
      <c r="CX339" s="99"/>
      <c r="CY339" s="99"/>
    </row>
    <row r="340" spans="1:103">
      <c r="A340" s="119"/>
      <c r="B340" s="119"/>
      <c r="D340" s="119"/>
      <c r="E340" s="70"/>
      <c r="F340" s="70"/>
      <c r="G340" s="7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  <c r="CW340" s="99"/>
      <c r="CX340" s="99"/>
      <c r="CY340" s="99"/>
    </row>
    <row r="341" spans="1:103">
      <c r="A341" s="119"/>
      <c r="B341" s="119"/>
      <c r="D341" s="119"/>
      <c r="E341" s="70"/>
      <c r="F341" s="70"/>
      <c r="G341" s="7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  <c r="CW341" s="99"/>
      <c r="CX341" s="99"/>
      <c r="CY341" s="99"/>
    </row>
    <row r="342" spans="1:103">
      <c r="A342" s="119"/>
      <c r="B342" s="119"/>
      <c r="D342" s="119"/>
      <c r="E342" s="70"/>
      <c r="F342" s="70"/>
      <c r="G342" s="7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  <c r="CW342" s="99"/>
      <c r="CX342" s="99"/>
      <c r="CY342" s="99"/>
    </row>
    <row r="343" spans="1:103">
      <c r="A343" s="119"/>
      <c r="B343" s="119"/>
      <c r="D343" s="119"/>
      <c r="E343" s="70"/>
      <c r="F343" s="70"/>
      <c r="G343" s="7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  <c r="CW343" s="99"/>
      <c r="CX343" s="99"/>
      <c r="CY343" s="99"/>
    </row>
    <row r="344" spans="1:103">
      <c r="A344" s="119"/>
      <c r="B344" s="119"/>
      <c r="D344" s="119"/>
      <c r="E344" s="70"/>
      <c r="F344" s="70"/>
      <c r="G344" s="7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  <c r="CW344" s="99"/>
      <c r="CX344" s="99"/>
      <c r="CY344" s="99"/>
    </row>
    <row r="345" spans="1:103">
      <c r="A345" s="119"/>
      <c r="B345" s="119"/>
      <c r="D345" s="119"/>
      <c r="E345" s="70"/>
      <c r="F345" s="70"/>
      <c r="G345" s="7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  <c r="CW345" s="99"/>
      <c r="CX345" s="99"/>
      <c r="CY345" s="99"/>
    </row>
    <row r="346" spans="1:103">
      <c r="A346" s="119"/>
      <c r="B346" s="119"/>
      <c r="D346" s="119"/>
      <c r="E346" s="70"/>
      <c r="F346" s="70"/>
      <c r="G346" s="7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  <c r="CW346" s="99"/>
      <c r="CX346" s="99"/>
      <c r="CY346" s="99"/>
    </row>
    <row r="347" spans="1:103">
      <c r="A347" s="119"/>
      <c r="B347" s="119"/>
      <c r="D347" s="119"/>
      <c r="E347" s="70"/>
      <c r="F347" s="70"/>
      <c r="G347" s="7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  <c r="CW347" s="99"/>
      <c r="CX347" s="99"/>
      <c r="CY347" s="99"/>
    </row>
    <row r="348" spans="1:103">
      <c r="A348" s="119"/>
      <c r="B348" s="119"/>
      <c r="D348" s="119"/>
      <c r="E348" s="70"/>
      <c r="F348" s="70"/>
      <c r="G348" s="7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  <c r="CW348" s="99"/>
      <c r="CX348" s="99"/>
      <c r="CY348" s="99"/>
    </row>
    <row r="349" spans="1:103">
      <c r="A349" s="119"/>
      <c r="B349" s="119"/>
      <c r="D349" s="119"/>
      <c r="E349" s="70"/>
      <c r="F349" s="70"/>
      <c r="G349" s="7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  <c r="CW349" s="99"/>
      <c r="CX349" s="99"/>
      <c r="CY349" s="99"/>
    </row>
    <row r="350" spans="1:103">
      <c r="A350" s="119"/>
      <c r="B350" s="119"/>
      <c r="D350" s="119"/>
      <c r="E350" s="70"/>
      <c r="F350" s="70"/>
      <c r="G350" s="7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  <c r="CW350" s="99"/>
      <c r="CX350" s="99"/>
      <c r="CY350" s="99"/>
    </row>
    <row r="351" spans="1:103">
      <c r="A351" s="119"/>
      <c r="B351" s="119"/>
      <c r="D351" s="119"/>
      <c r="E351" s="70"/>
      <c r="F351" s="70"/>
      <c r="G351" s="7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  <c r="CW351" s="99"/>
      <c r="CX351" s="99"/>
      <c r="CY351" s="99"/>
    </row>
    <row r="352" spans="1:103">
      <c r="A352" s="119"/>
      <c r="B352" s="119"/>
      <c r="D352" s="119"/>
      <c r="E352" s="70"/>
      <c r="F352" s="70"/>
      <c r="G352" s="7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  <c r="CW352" s="99"/>
      <c r="CX352" s="99"/>
      <c r="CY352" s="99"/>
    </row>
    <row r="353" spans="1:103">
      <c r="A353" s="119"/>
      <c r="B353" s="119"/>
      <c r="D353" s="119"/>
      <c r="E353" s="70"/>
      <c r="F353" s="70"/>
      <c r="G353" s="7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  <c r="CW353" s="99"/>
      <c r="CX353" s="99"/>
      <c r="CY353" s="99"/>
    </row>
    <row r="354" spans="1:103">
      <c r="A354" s="119"/>
      <c r="B354" s="119"/>
      <c r="D354" s="119"/>
      <c r="E354" s="70"/>
      <c r="F354" s="70"/>
      <c r="G354" s="7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  <c r="CW354" s="99"/>
      <c r="CX354" s="99"/>
      <c r="CY354" s="99"/>
    </row>
    <row r="355" spans="1:103">
      <c r="A355" s="119"/>
      <c r="B355" s="119"/>
      <c r="D355" s="119"/>
      <c r="E355" s="70"/>
      <c r="F355" s="70"/>
      <c r="G355" s="7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  <c r="CW355" s="99"/>
      <c r="CX355" s="99"/>
      <c r="CY355" s="99"/>
    </row>
    <row r="356" spans="1:103">
      <c r="A356" s="119"/>
      <c r="B356" s="119"/>
      <c r="D356" s="119"/>
      <c r="E356" s="70"/>
      <c r="F356" s="70"/>
      <c r="G356" s="7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  <c r="CW356" s="99"/>
      <c r="CX356" s="99"/>
      <c r="CY356" s="99"/>
    </row>
    <row r="357" spans="1:103">
      <c r="A357" s="119"/>
      <c r="B357" s="119"/>
      <c r="D357" s="119"/>
      <c r="E357" s="70"/>
      <c r="F357" s="70"/>
      <c r="G357" s="7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  <c r="CW357" s="99"/>
      <c r="CX357" s="99"/>
      <c r="CY357" s="99"/>
    </row>
    <row r="358" spans="1:103">
      <c r="A358" s="119"/>
      <c r="B358" s="119"/>
      <c r="D358" s="119"/>
      <c r="E358" s="70"/>
      <c r="F358" s="70"/>
      <c r="G358" s="7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  <c r="CW358" s="99"/>
      <c r="CX358" s="99"/>
      <c r="CY358" s="99"/>
    </row>
    <row r="359" spans="1:103">
      <c r="A359" s="119"/>
      <c r="B359" s="119"/>
      <c r="D359" s="119"/>
      <c r="E359" s="70"/>
      <c r="F359" s="70"/>
      <c r="G359" s="7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  <c r="CW359" s="99"/>
      <c r="CX359" s="99"/>
      <c r="CY359" s="99"/>
    </row>
    <row r="360" spans="1:103">
      <c r="A360" s="119"/>
      <c r="B360" s="119"/>
      <c r="D360" s="119"/>
      <c r="E360" s="70"/>
      <c r="F360" s="70"/>
      <c r="G360" s="7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  <c r="CW360" s="99"/>
      <c r="CX360" s="99"/>
      <c r="CY360" s="99"/>
    </row>
    <row r="361" spans="1:103">
      <c r="A361" s="119"/>
      <c r="B361" s="119"/>
      <c r="D361" s="119"/>
      <c r="E361" s="70"/>
      <c r="F361" s="70"/>
      <c r="G361" s="7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  <c r="CW361" s="99"/>
      <c r="CX361" s="99"/>
      <c r="CY361" s="99"/>
    </row>
    <row r="362" spans="1:103">
      <c r="A362" s="119"/>
      <c r="B362" s="119"/>
      <c r="D362" s="119"/>
      <c r="E362" s="70"/>
      <c r="F362" s="70"/>
      <c r="G362" s="7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  <c r="CW362" s="99"/>
      <c r="CX362" s="99"/>
      <c r="CY362" s="99"/>
    </row>
    <row r="363" spans="1:103">
      <c r="A363" s="119"/>
      <c r="B363" s="119"/>
      <c r="D363" s="119"/>
      <c r="E363" s="70"/>
      <c r="F363" s="70"/>
      <c r="G363" s="7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  <c r="CW363" s="99"/>
      <c r="CX363" s="99"/>
      <c r="CY363" s="99"/>
    </row>
    <row r="364" spans="1:103">
      <c r="A364" s="119"/>
      <c r="B364" s="119"/>
      <c r="D364" s="119"/>
      <c r="E364" s="70"/>
      <c r="F364" s="70"/>
      <c r="G364" s="7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  <c r="CW364" s="99"/>
      <c r="CX364" s="99"/>
      <c r="CY364" s="99"/>
    </row>
    <row r="365" spans="1:103">
      <c r="A365" s="119"/>
      <c r="B365" s="119"/>
      <c r="D365" s="119"/>
      <c r="E365" s="70"/>
      <c r="F365" s="70"/>
      <c r="G365" s="70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  <c r="CW365" s="99"/>
      <c r="CX365" s="99"/>
      <c r="CY365" s="99"/>
    </row>
    <row r="366" spans="1:103">
      <c r="A366" s="119"/>
      <c r="B366" s="119"/>
      <c r="D366" s="119"/>
      <c r="E366" s="70"/>
      <c r="F366" s="70"/>
      <c r="G366" s="70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  <c r="CW366" s="99"/>
      <c r="CX366" s="99"/>
      <c r="CY366" s="99"/>
    </row>
    <row r="367" spans="1:103">
      <c r="A367" s="119"/>
      <c r="B367" s="119"/>
      <c r="D367" s="119"/>
      <c r="E367" s="70"/>
      <c r="F367" s="70"/>
      <c r="G367" s="70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  <c r="CW367" s="99"/>
      <c r="CX367" s="99"/>
      <c r="CY367" s="99"/>
    </row>
    <row r="368" spans="1:103">
      <c r="A368" s="119"/>
      <c r="B368" s="119"/>
      <c r="D368" s="119"/>
      <c r="E368" s="70"/>
      <c r="F368" s="70"/>
      <c r="G368" s="70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  <c r="CW368" s="99"/>
      <c r="CX368" s="99"/>
      <c r="CY368" s="99"/>
    </row>
    <row r="369" spans="1:103">
      <c r="A369" s="119"/>
      <c r="B369" s="119"/>
      <c r="D369" s="119"/>
      <c r="E369" s="70"/>
      <c r="F369" s="70"/>
      <c r="G369" s="70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  <c r="CW369" s="99"/>
      <c r="CX369" s="99"/>
      <c r="CY369" s="99"/>
    </row>
    <row r="370" spans="1:103">
      <c r="A370" s="119"/>
      <c r="B370" s="119"/>
      <c r="D370" s="119"/>
      <c r="E370" s="70"/>
      <c r="F370" s="70"/>
      <c r="G370" s="70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  <c r="CW370" s="99"/>
      <c r="CX370" s="99"/>
      <c r="CY370" s="99"/>
    </row>
    <row r="371" spans="1:103">
      <c r="A371" s="119"/>
      <c r="B371" s="119"/>
      <c r="D371" s="119"/>
      <c r="E371" s="70"/>
      <c r="F371" s="70"/>
      <c r="G371" s="70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  <c r="CW371" s="99"/>
      <c r="CX371" s="99"/>
      <c r="CY371" s="99"/>
    </row>
    <row r="372" spans="1:103">
      <c r="A372" s="119"/>
      <c r="B372" s="119"/>
      <c r="D372" s="119"/>
      <c r="E372" s="70"/>
      <c r="F372" s="70"/>
      <c r="G372" s="70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  <c r="CW372" s="99"/>
      <c r="CX372" s="99"/>
      <c r="CY372" s="99"/>
    </row>
    <row r="373" spans="1:103">
      <c r="A373" s="119"/>
      <c r="B373" s="119"/>
      <c r="D373" s="119"/>
      <c r="E373" s="70"/>
      <c r="F373" s="70"/>
      <c r="G373" s="70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  <c r="CW373" s="99"/>
      <c r="CX373" s="99"/>
      <c r="CY373" s="99"/>
    </row>
    <row r="374" spans="1:103">
      <c r="A374" s="119"/>
      <c r="B374" s="119"/>
      <c r="D374" s="119"/>
      <c r="E374" s="70"/>
      <c r="F374" s="70"/>
      <c r="G374" s="70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  <c r="CW374" s="99"/>
      <c r="CX374" s="99"/>
      <c r="CY374" s="99"/>
    </row>
    <row r="375" spans="1:103">
      <c r="A375" s="119"/>
      <c r="B375" s="119"/>
      <c r="D375" s="119"/>
      <c r="E375" s="70"/>
      <c r="F375" s="70"/>
      <c r="G375" s="70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  <c r="CW375" s="99"/>
      <c r="CX375" s="99"/>
      <c r="CY375" s="99"/>
    </row>
    <row r="376" spans="1:103">
      <c r="A376" s="119"/>
      <c r="B376" s="119"/>
      <c r="D376" s="119"/>
      <c r="E376" s="70"/>
      <c r="F376" s="70"/>
      <c r="G376" s="70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  <c r="CW376" s="99"/>
      <c r="CX376" s="99"/>
      <c r="CY376" s="99"/>
    </row>
    <row r="377" spans="1:103">
      <c r="A377" s="119"/>
      <c r="B377" s="119"/>
      <c r="D377" s="119"/>
      <c r="E377" s="70"/>
      <c r="F377" s="70"/>
      <c r="G377" s="70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  <c r="CW377" s="99"/>
      <c r="CX377" s="99"/>
      <c r="CY377" s="99"/>
    </row>
    <row r="378" spans="1:103">
      <c r="A378" s="119"/>
      <c r="B378" s="119"/>
      <c r="D378" s="119"/>
      <c r="E378" s="70"/>
      <c r="F378" s="70"/>
      <c r="G378" s="70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  <c r="CW378" s="99"/>
      <c r="CX378" s="99"/>
      <c r="CY378" s="99"/>
    </row>
    <row r="379" spans="1:103">
      <c r="A379" s="119"/>
      <c r="B379" s="119"/>
      <c r="D379" s="119"/>
      <c r="E379" s="70"/>
      <c r="F379" s="70"/>
      <c r="G379" s="70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  <c r="CW379" s="99"/>
      <c r="CX379" s="99"/>
      <c r="CY379" s="99"/>
    </row>
    <row r="380" spans="1:103">
      <c r="A380" s="119"/>
      <c r="B380" s="119"/>
      <c r="D380" s="119"/>
      <c r="E380" s="70"/>
      <c r="F380" s="70"/>
      <c r="G380" s="70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  <c r="CW380" s="99"/>
      <c r="CX380" s="99"/>
      <c r="CY380" s="99"/>
    </row>
    <row r="381" spans="1:103">
      <c r="A381" s="119"/>
      <c r="B381" s="119"/>
      <c r="D381" s="119"/>
      <c r="E381" s="70"/>
      <c r="F381" s="70"/>
      <c r="G381" s="70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  <c r="CW381" s="99"/>
      <c r="CX381" s="99"/>
      <c r="CY381" s="99"/>
    </row>
    <row r="382" spans="1:103">
      <c r="A382" s="119"/>
      <c r="B382" s="119"/>
      <c r="D382" s="119"/>
      <c r="E382" s="70"/>
      <c r="F382" s="70"/>
      <c r="G382" s="70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  <c r="CW382" s="99"/>
      <c r="CX382" s="99"/>
      <c r="CY382" s="99"/>
    </row>
    <row r="383" spans="1:103">
      <c r="A383" s="119"/>
      <c r="B383" s="119"/>
      <c r="D383" s="119"/>
      <c r="E383" s="70"/>
      <c r="F383" s="70"/>
      <c r="G383" s="70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  <c r="CW383" s="99"/>
      <c r="CX383" s="99"/>
      <c r="CY383" s="99"/>
    </row>
    <row r="384" spans="1:103">
      <c r="A384" s="119"/>
      <c r="B384" s="119"/>
      <c r="D384" s="119"/>
      <c r="E384" s="70"/>
      <c r="F384" s="70"/>
      <c r="G384" s="70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  <c r="CW384" s="99"/>
      <c r="CX384" s="99"/>
      <c r="CY384" s="99"/>
    </row>
    <row r="385" spans="1:103">
      <c r="A385" s="119"/>
      <c r="B385" s="119"/>
      <c r="D385" s="119"/>
      <c r="E385" s="70"/>
      <c r="F385" s="70"/>
      <c r="G385" s="70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  <c r="CW385" s="99"/>
      <c r="CX385" s="99"/>
      <c r="CY385" s="99"/>
    </row>
    <row r="386" spans="1:103">
      <c r="A386" s="119"/>
      <c r="B386" s="119"/>
      <c r="D386" s="119"/>
      <c r="E386" s="70"/>
      <c r="F386" s="70"/>
      <c r="G386" s="70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  <c r="CW386" s="99"/>
      <c r="CX386" s="99"/>
      <c r="CY386" s="99"/>
    </row>
    <row r="387" spans="1:103">
      <c r="A387" s="119"/>
      <c r="B387" s="119"/>
      <c r="D387" s="119"/>
      <c r="E387" s="70"/>
      <c r="F387" s="70"/>
      <c r="G387" s="70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  <c r="CW387" s="99"/>
      <c r="CX387" s="99"/>
      <c r="CY387" s="99"/>
    </row>
    <row r="388" spans="1:103">
      <c r="A388" s="119"/>
      <c r="B388" s="119"/>
      <c r="D388" s="119"/>
      <c r="E388" s="70"/>
      <c r="F388" s="70"/>
      <c r="G388" s="70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  <c r="CW388" s="99"/>
      <c r="CX388" s="99"/>
      <c r="CY388" s="99"/>
    </row>
    <row r="389" spans="1:103">
      <c r="A389" s="119"/>
      <c r="B389" s="119"/>
      <c r="D389" s="119"/>
      <c r="E389" s="70"/>
      <c r="F389" s="70"/>
      <c r="G389" s="70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  <c r="CW389" s="99"/>
      <c r="CX389" s="99"/>
      <c r="CY389" s="99"/>
    </row>
    <row r="390" spans="1:103">
      <c r="A390" s="119"/>
      <c r="B390" s="119"/>
      <c r="D390" s="119"/>
      <c r="E390" s="70"/>
      <c r="F390" s="70"/>
      <c r="G390" s="70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  <c r="CW390" s="99"/>
      <c r="CX390" s="99"/>
      <c r="CY390" s="99"/>
    </row>
    <row r="391" spans="1:103">
      <c r="A391" s="119"/>
      <c r="B391" s="119"/>
      <c r="D391" s="119"/>
      <c r="E391" s="70"/>
      <c r="F391" s="70"/>
      <c r="G391" s="70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  <c r="CW391" s="99"/>
      <c r="CX391" s="99"/>
      <c r="CY391" s="99"/>
    </row>
    <row r="392" spans="1:103">
      <c r="A392" s="119"/>
      <c r="B392" s="119"/>
      <c r="D392" s="119"/>
      <c r="E392" s="70"/>
      <c r="F392" s="70"/>
      <c r="G392" s="70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  <c r="CW392" s="99"/>
      <c r="CX392" s="99"/>
      <c r="CY392" s="99"/>
    </row>
    <row r="393" spans="1:103">
      <c r="A393" s="119"/>
      <c r="B393" s="119"/>
      <c r="D393" s="119"/>
      <c r="E393" s="70"/>
      <c r="F393" s="70"/>
      <c r="G393" s="70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  <c r="CW393" s="99"/>
      <c r="CX393" s="99"/>
      <c r="CY393" s="99"/>
    </row>
    <row r="394" spans="1:103">
      <c r="A394" s="119"/>
      <c r="B394" s="119"/>
      <c r="D394" s="119"/>
      <c r="E394" s="70"/>
      <c r="F394" s="70"/>
      <c r="G394" s="70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  <c r="CW394" s="99"/>
      <c r="CX394" s="99"/>
      <c r="CY394" s="99"/>
    </row>
    <row r="395" spans="1:103">
      <c r="A395" s="119"/>
      <c r="B395" s="119"/>
      <c r="D395" s="119"/>
      <c r="E395" s="70"/>
      <c r="F395" s="70"/>
      <c r="G395" s="70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  <c r="CW395" s="99"/>
      <c r="CX395" s="99"/>
      <c r="CY395" s="99"/>
    </row>
    <row r="396" spans="1:103">
      <c r="A396" s="119"/>
      <c r="B396" s="119"/>
      <c r="D396" s="119"/>
      <c r="E396" s="70"/>
      <c r="F396" s="70"/>
      <c r="G396" s="70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</row>
    <row r="397" spans="1:103">
      <c r="A397" s="119"/>
      <c r="B397" s="119"/>
      <c r="D397" s="119"/>
      <c r="E397" s="70"/>
      <c r="F397" s="70"/>
      <c r="G397" s="70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  <c r="CW397" s="99"/>
      <c r="CX397" s="99"/>
      <c r="CY397" s="99"/>
    </row>
    <row r="398" spans="1:103">
      <c r="A398" s="119"/>
      <c r="B398" s="119"/>
      <c r="D398" s="119"/>
      <c r="E398" s="70"/>
      <c r="F398" s="70"/>
      <c r="G398" s="70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99"/>
      <c r="CY398" s="99"/>
    </row>
    <row r="399" spans="1:103">
      <c r="A399" s="119"/>
      <c r="B399" s="119"/>
      <c r="D399" s="119"/>
      <c r="E399" s="70"/>
      <c r="F399" s="70"/>
      <c r="G399" s="70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  <c r="CW399" s="99"/>
      <c r="CX399" s="99"/>
      <c r="CY399" s="99"/>
    </row>
    <row r="400" spans="1:103">
      <c r="A400" s="119"/>
      <c r="B400" s="119"/>
      <c r="D400" s="119"/>
      <c r="E400" s="70"/>
      <c r="F400" s="70"/>
      <c r="G400" s="70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  <c r="CW400" s="99"/>
      <c r="CX400" s="99"/>
      <c r="CY400" s="99"/>
    </row>
    <row r="401" spans="1:103">
      <c r="A401" s="119"/>
      <c r="B401" s="119"/>
      <c r="D401" s="119"/>
      <c r="E401" s="70"/>
      <c r="F401" s="70"/>
      <c r="G401" s="70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  <c r="CW401" s="99"/>
      <c r="CX401" s="99"/>
      <c r="CY401" s="99"/>
    </row>
    <row r="402" spans="1:103">
      <c r="A402" s="119"/>
      <c r="B402" s="119"/>
      <c r="D402" s="119"/>
      <c r="E402" s="70"/>
      <c r="F402" s="70"/>
      <c r="G402" s="70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  <c r="CW402" s="99"/>
      <c r="CX402" s="99"/>
      <c r="CY402" s="99"/>
    </row>
    <row r="403" spans="1:103">
      <c r="A403" s="119"/>
      <c r="B403" s="119"/>
      <c r="D403" s="119"/>
      <c r="E403" s="70"/>
      <c r="F403" s="70"/>
      <c r="G403" s="70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  <c r="CW403" s="99"/>
      <c r="CX403" s="99"/>
      <c r="CY403" s="99"/>
    </row>
    <row r="404" spans="1:103">
      <c r="A404" s="119"/>
      <c r="B404" s="119"/>
      <c r="D404" s="119"/>
      <c r="E404" s="70"/>
      <c r="F404" s="70"/>
      <c r="G404" s="70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  <c r="CW404" s="99"/>
      <c r="CX404" s="99"/>
      <c r="CY404" s="99"/>
    </row>
    <row r="405" spans="1:103">
      <c r="A405" s="119"/>
      <c r="B405" s="119"/>
      <c r="D405" s="119"/>
      <c r="E405" s="70"/>
      <c r="F405" s="70"/>
      <c r="G405" s="70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  <c r="CW405" s="99"/>
      <c r="CX405" s="99"/>
      <c r="CY405" s="99"/>
    </row>
    <row r="406" spans="1:103">
      <c r="A406" s="119"/>
      <c r="B406" s="119"/>
      <c r="D406" s="119"/>
      <c r="E406" s="70"/>
      <c r="F406" s="70"/>
      <c r="G406" s="70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  <c r="CW406" s="99"/>
      <c r="CX406" s="99"/>
      <c r="CY406" s="99"/>
    </row>
    <row r="407" spans="1:103">
      <c r="A407" s="119"/>
      <c r="B407" s="119"/>
      <c r="D407" s="119"/>
      <c r="E407" s="70"/>
      <c r="F407" s="70"/>
      <c r="G407" s="70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  <c r="CW407" s="99"/>
      <c r="CX407" s="99"/>
      <c r="CY407" s="99"/>
    </row>
    <row r="408" spans="1:103">
      <c r="A408" s="119"/>
      <c r="B408" s="119"/>
      <c r="D408" s="119"/>
      <c r="E408" s="70"/>
      <c r="F408" s="70"/>
      <c r="G408" s="70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  <c r="CW408" s="99"/>
      <c r="CX408" s="99"/>
      <c r="CY408" s="99"/>
    </row>
    <row r="409" spans="1:103">
      <c r="A409" s="119"/>
      <c r="B409" s="119"/>
      <c r="D409" s="119"/>
      <c r="E409" s="70"/>
      <c r="F409" s="70"/>
      <c r="G409" s="70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  <c r="CW409" s="99"/>
      <c r="CX409" s="99"/>
      <c r="CY409" s="99"/>
    </row>
    <row r="410" spans="1:103">
      <c r="A410" s="119"/>
      <c r="B410" s="119"/>
      <c r="D410" s="119"/>
      <c r="E410" s="70"/>
      <c r="F410" s="70"/>
      <c r="G410" s="70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  <c r="CW410" s="99"/>
      <c r="CX410" s="99"/>
      <c r="CY410" s="99"/>
    </row>
    <row r="411" spans="1:103">
      <c r="A411" s="119"/>
      <c r="B411" s="119"/>
      <c r="D411" s="119"/>
      <c r="E411" s="70"/>
      <c r="F411" s="70"/>
      <c r="G411" s="70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  <c r="CW411" s="99"/>
      <c r="CX411" s="99"/>
      <c r="CY411" s="99"/>
    </row>
    <row r="412" spans="1:103">
      <c r="A412" s="119"/>
      <c r="B412" s="119"/>
      <c r="D412" s="119"/>
      <c r="E412" s="70"/>
      <c r="F412" s="70"/>
      <c r="G412" s="70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  <c r="CW412" s="99"/>
      <c r="CX412" s="99"/>
      <c r="CY412" s="99"/>
    </row>
    <row r="413" spans="1:103">
      <c r="A413" s="119"/>
      <c r="B413" s="119"/>
      <c r="D413" s="119"/>
      <c r="E413" s="70"/>
      <c r="F413" s="70"/>
      <c r="G413" s="70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  <c r="CW413" s="99"/>
      <c r="CX413" s="99"/>
      <c r="CY413" s="99"/>
    </row>
    <row r="414" spans="1:103">
      <c r="A414" s="119"/>
      <c r="B414" s="119"/>
      <c r="D414" s="119"/>
      <c r="E414" s="70"/>
      <c r="F414" s="70"/>
      <c r="G414" s="70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  <c r="CW414" s="99"/>
      <c r="CX414" s="99"/>
      <c r="CY414" s="99"/>
    </row>
    <row r="415" spans="1:103">
      <c r="A415" s="119"/>
      <c r="B415" s="119"/>
      <c r="D415" s="119"/>
      <c r="E415" s="70"/>
      <c r="F415" s="70"/>
      <c r="G415" s="70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  <c r="CW415" s="99"/>
      <c r="CX415" s="99"/>
      <c r="CY415" s="99"/>
    </row>
    <row r="416" spans="1:103">
      <c r="A416" s="119"/>
      <c r="B416" s="119"/>
      <c r="D416" s="119"/>
      <c r="E416" s="70"/>
      <c r="F416" s="70"/>
      <c r="G416" s="70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  <c r="CW416" s="99"/>
      <c r="CX416" s="99"/>
      <c r="CY416" s="99"/>
    </row>
    <row r="417" spans="1:103">
      <c r="A417" s="119"/>
      <c r="B417" s="119"/>
      <c r="D417" s="119"/>
      <c r="E417" s="70"/>
      <c r="F417" s="70"/>
      <c r="G417" s="70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  <c r="CW417" s="99"/>
      <c r="CX417" s="99"/>
      <c r="CY417" s="99"/>
    </row>
    <row r="418" spans="1:103">
      <c r="A418" s="119"/>
      <c r="B418" s="119"/>
      <c r="D418" s="119"/>
      <c r="E418" s="70"/>
      <c r="F418" s="70"/>
      <c r="G418" s="70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  <c r="CW418" s="99"/>
      <c r="CX418" s="99"/>
      <c r="CY418" s="99"/>
    </row>
    <row r="419" spans="1:103">
      <c r="A419" s="119"/>
      <c r="B419" s="119"/>
      <c r="D419" s="119"/>
      <c r="E419" s="70"/>
      <c r="F419" s="70"/>
      <c r="G419" s="70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  <c r="CW419" s="99"/>
      <c r="CX419" s="99"/>
      <c r="CY419" s="99"/>
    </row>
    <row r="420" spans="1:103">
      <c r="A420" s="119"/>
      <c r="B420" s="119"/>
      <c r="D420" s="119"/>
      <c r="E420" s="70"/>
      <c r="F420" s="70"/>
      <c r="G420" s="70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  <c r="CW420" s="99"/>
      <c r="CX420" s="99"/>
      <c r="CY420" s="99"/>
    </row>
    <row r="421" spans="1:103">
      <c r="A421" s="119"/>
      <c r="B421" s="119"/>
      <c r="D421" s="119"/>
      <c r="E421" s="70"/>
      <c r="F421" s="70"/>
      <c r="G421" s="70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  <c r="CW421" s="99"/>
      <c r="CX421" s="99"/>
      <c r="CY421" s="99"/>
    </row>
    <row r="422" spans="1:103">
      <c r="A422" s="119"/>
      <c r="B422" s="119"/>
      <c r="D422" s="119"/>
      <c r="E422" s="70"/>
      <c r="F422" s="70"/>
      <c r="G422" s="70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  <c r="CW422" s="99"/>
      <c r="CX422" s="99"/>
      <c r="CY422" s="99"/>
    </row>
    <row r="423" spans="1:103">
      <c r="A423" s="119"/>
      <c r="B423" s="119"/>
      <c r="D423" s="119"/>
      <c r="E423" s="70"/>
      <c r="F423" s="70"/>
      <c r="G423" s="70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  <c r="CW423" s="99"/>
      <c r="CX423" s="99"/>
      <c r="CY423" s="99"/>
    </row>
    <row r="424" spans="1:103">
      <c r="A424" s="119"/>
      <c r="B424" s="119"/>
      <c r="D424" s="119"/>
      <c r="E424" s="70"/>
      <c r="F424" s="70"/>
      <c r="G424" s="70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  <c r="CW424" s="99"/>
      <c r="CX424" s="99"/>
      <c r="CY424" s="99"/>
    </row>
    <row r="425" spans="1:103">
      <c r="A425" s="119"/>
      <c r="B425" s="119"/>
      <c r="D425" s="119"/>
      <c r="E425" s="70"/>
      <c r="F425" s="70"/>
      <c r="G425" s="70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  <c r="CW425" s="99"/>
      <c r="CX425" s="99"/>
      <c r="CY425" s="99"/>
    </row>
    <row r="426" spans="1:103">
      <c r="A426" s="119"/>
      <c r="B426" s="119"/>
      <c r="D426" s="119"/>
      <c r="E426" s="70"/>
      <c r="F426" s="70"/>
      <c r="G426" s="70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  <c r="CW426" s="99"/>
      <c r="CX426" s="99"/>
      <c r="CY426" s="99"/>
    </row>
    <row r="427" spans="1:103">
      <c r="A427" s="119"/>
      <c r="B427" s="119"/>
      <c r="D427" s="119"/>
      <c r="E427" s="70"/>
      <c r="F427" s="70"/>
      <c r="G427" s="70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  <c r="CW427" s="99"/>
      <c r="CX427" s="99"/>
      <c r="CY427" s="99"/>
    </row>
    <row r="428" spans="1:103">
      <c r="A428" s="119"/>
      <c r="B428" s="119"/>
      <c r="D428" s="119"/>
      <c r="E428" s="70"/>
      <c r="F428" s="70"/>
      <c r="G428" s="70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  <c r="CW428" s="99"/>
      <c r="CX428" s="99"/>
      <c r="CY428" s="99"/>
    </row>
    <row r="429" spans="1:103">
      <c r="A429" s="119"/>
      <c r="B429" s="119"/>
      <c r="D429" s="119"/>
      <c r="E429" s="70"/>
      <c r="F429" s="70"/>
      <c r="G429" s="70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  <c r="CW429" s="99"/>
      <c r="CX429" s="99"/>
      <c r="CY429" s="99"/>
    </row>
    <row r="430" spans="1:103">
      <c r="A430" s="119"/>
      <c r="B430" s="119"/>
      <c r="D430" s="119"/>
      <c r="E430" s="70"/>
      <c r="F430" s="70"/>
      <c r="G430" s="70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  <c r="CW430" s="99"/>
      <c r="CX430" s="99"/>
      <c r="CY430" s="99"/>
    </row>
    <row r="431" spans="1:103">
      <c r="A431" s="119"/>
      <c r="B431" s="119"/>
      <c r="D431" s="119"/>
      <c r="E431" s="70"/>
      <c r="F431" s="70"/>
      <c r="G431" s="70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  <c r="CW431" s="99"/>
      <c r="CX431" s="99"/>
      <c r="CY431" s="99"/>
    </row>
    <row r="432" spans="1:103">
      <c r="A432" s="119"/>
      <c r="B432" s="119"/>
      <c r="D432" s="119"/>
      <c r="E432" s="70"/>
      <c r="F432" s="70"/>
      <c r="G432" s="70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  <c r="CW432" s="99"/>
      <c r="CX432" s="99"/>
      <c r="CY432" s="99"/>
    </row>
    <row r="433" spans="1:103">
      <c r="A433" s="119"/>
      <c r="B433" s="119"/>
      <c r="D433" s="119"/>
      <c r="E433" s="70"/>
      <c r="F433" s="70"/>
      <c r="G433" s="70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  <c r="CW433" s="99"/>
      <c r="CX433" s="99"/>
      <c r="CY433" s="99"/>
    </row>
    <row r="434" spans="1:103">
      <c r="A434" s="119"/>
      <c r="B434" s="119"/>
      <c r="D434" s="119"/>
      <c r="E434" s="70"/>
      <c r="F434" s="70"/>
      <c r="G434" s="70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  <c r="CW434" s="99"/>
      <c r="CX434" s="99"/>
      <c r="CY434" s="99"/>
    </row>
    <row r="435" spans="1:103">
      <c r="A435" s="119"/>
      <c r="B435" s="119"/>
      <c r="D435" s="119"/>
      <c r="E435" s="70"/>
      <c r="F435" s="70"/>
      <c r="G435" s="70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  <c r="CW435" s="99"/>
      <c r="CX435" s="99"/>
      <c r="CY435" s="99"/>
    </row>
    <row r="436" spans="1:103">
      <c r="A436" s="119"/>
      <c r="B436" s="119"/>
      <c r="D436" s="119"/>
      <c r="E436" s="70"/>
      <c r="F436" s="70"/>
      <c r="G436" s="70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  <c r="CW436" s="99"/>
      <c r="CX436" s="99"/>
      <c r="CY436" s="99"/>
    </row>
    <row r="437" spans="1:103">
      <c r="A437" s="119"/>
      <c r="B437" s="119"/>
      <c r="D437" s="119"/>
      <c r="E437" s="70"/>
      <c r="F437" s="70"/>
      <c r="G437" s="70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  <c r="CW437" s="99"/>
      <c r="CX437" s="99"/>
      <c r="CY437" s="99"/>
    </row>
    <row r="438" spans="1:103">
      <c r="A438" s="119"/>
      <c r="B438" s="119"/>
      <c r="D438" s="119"/>
      <c r="E438" s="70"/>
      <c r="F438" s="70"/>
      <c r="G438" s="70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  <c r="CW438" s="99"/>
      <c r="CX438" s="99"/>
      <c r="CY438" s="99"/>
    </row>
    <row r="439" spans="1:103">
      <c r="A439" s="119"/>
      <c r="B439" s="119"/>
      <c r="D439" s="119"/>
      <c r="E439" s="70"/>
      <c r="F439" s="70"/>
      <c r="G439" s="70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  <c r="CW439" s="99"/>
      <c r="CX439" s="99"/>
      <c r="CY439" s="99"/>
    </row>
    <row r="440" spans="1:103">
      <c r="A440" s="119"/>
      <c r="B440" s="119"/>
      <c r="D440" s="119"/>
      <c r="E440" s="70"/>
      <c r="F440" s="70"/>
      <c r="G440" s="70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  <c r="CW440" s="99"/>
      <c r="CX440" s="99"/>
      <c r="CY440" s="99"/>
    </row>
    <row r="441" spans="1:103">
      <c r="A441" s="119"/>
      <c r="B441" s="119"/>
      <c r="D441" s="119"/>
      <c r="E441" s="70"/>
      <c r="F441" s="70"/>
      <c r="G441" s="70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  <c r="CW441" s="99"/>
      <c r="CX441" s="99"/>
      <c r="CY441" s="99"/>
    </row>
    <row r="442" spans="1:103">
      <c r="A442" s="119"/>
      <c r="B442" s="119"/>
      <c r="D442" s="119"/>
      <c r="E442" s="70"/>
      <c r="F442" s="70"/>
      <c r="G442" s="70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  <c r="CW442" s="99"/>
      <c r="CX442" s="99"/>
      <c r="CY442" s="99"/>
    </row>
    <row r="443" spans="1:103">
      <c r="A443" s="119"/>
      <c r="B443" s="119"/>
      <c r="D443" s="119"/>
      <c r="E443" s="70"/>
      <c r="F443" s="70"/>
      <c r="G443" s="70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  <c r="CW443" s="99"/>
      <c r="CX443" s="99"/>
      <c r="CY443" s="99"/>
    </row>
    <row r="444" spans="1:103">
      <c r="A444" s="119"/>
      <c r="B444" s="119"/>
      <c r="D444" s="119"/>
      <c r="E444" s="70"/>
      <c r="F444" s="70"/>
      <c r="G444" s="70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  <c r="CW444" s="99"/>
      <c r="CX444" s="99"/>
      <c r="CY444" s="99"/>
    </row>
    <row r="445" spans="1:103">
      <c r="A445" s="119"/>
      <c r="B445" s="119"/>
      <c r="D445" s="119"/>
      <c r="E445" s="70"/>
      <c r="F445" s="70"/>
      <c r="G445" s="70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  <c r="CW445" s="99"/>
      <c r="CX445" s="99"/>
      <c r="CY445" s="99"/>
    </row>
    <row r="446" spans="1:103">
      <c r="A446" s="119"/>
      <c r="B446" s="119"/>
      <c r="D446" s="119"/>
      <c r="E446" s="70"/>
      <c r="F446" s="70"/>
      <c r="G446" s="70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  <c r="CW446" s="99"/>
      <c r="CX446" s="99"/>
      <c r="CY446" s="99"/>
    </row>
    <row r="447" spans="1:103">
      <c r="A447" s="119"/>
      <c r="B447" s="119"/>
      <c r="D447" s="119"/>
      <c r="E447" s="70"/>
      <c r="F447" s="70"/>
      <c r="G447" s="70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  <c r="CW447" s="99"/>
      <c r="CX447" s="99"/>
      <c r="CY447" s="99"/>
    </row>
    <row r="448" spans="1:103">
      <c r="A448" s="119"/>
      <c r="B448" s="119"/>
      <c r="D448" s="119"/>
      <c r="E448" s="70"/>
      <c r="F448" s="70"/>
      <c r="G448" s="70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  <c r="CW448" s="99"/>
      <c r="CX448" s="99"/>
      <c r="CY448" s="99"/>
    </row>
    <row r="449" spans="1:103">
      <c r="A449" s="119"/>
      <c r="B449" s="119"/>
      <c r="D449" s="119"/>
      <c r="E449" s="70"/>
      <c r="F449" s="70"/>
      <c r="G449" s="70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  <c r="CW449" s="99"/>
      <c r="CX449" s="99"/>
      <c r="CY449" s="99"/>
    </row>
    <row r="450" spans="1:103">
      <c r="A450" s="119"/>
      <c r="B450" s="119"/>
      <c r="D450" s="119"/>
      <c r="E450" s="70"/>
      <c r="F450" s="70"/>
      <c r="G450" s="70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  <c r="CW450" s="99"/>
      <c r="CX450" s="99"/>
      <c r="CY450" s="99"/>
    </row>
    <row r="451" spans="1:103">
      <c r="A451" s="119"/>
      <c r="B451" s="119"/>
      <c r="D451" s="119"/>
      <c r="E451" s="70"/>
      <c r="F451" s="70"/>
      <c r="G451" s="70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  <c r="CW451" s="99"/>
      <c r="CX451" s="99"/>
      <c r="CY451" s="99"/>
    </row>
    <row r="452" spans="1:103">
      <c r="A452" s="119"/>
      <c r="B452" s="119"/>
      <c r="D452" s="119"/>
      <c r="E452" s="70"/>
      <c r="F452" s="70"/>
      <c r="G452" s="70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  <c r="CW452" s="99"/>
      <c r="CX452" s="99"/>
      <c r="CY452" s="99"/>
    </row>
    <row r="453" spans="1:103">
      <c r="A453" s="119"/>
      <c r="B453" s="119"/>
      <c r="D453" s="119"/>
      <c r="E453" s="70"/>
      <c r="F453" s="70"/>
      <c r="G453" s="70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  <c r="CW453" s="99"/>
      <c r="CX453" s="99"/>
      <c r="CY453" s="99"/>
    </row>
    <row r="454" spans="1:103">
      <c r="A454" s="119"/>
      <c r="B454" s="119"/>
      <c r="D454" s="119"/>
      <c r="E454" s="70"/>
      <c r="F454" s="70"/>
      <c r="G454" s="70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  <c r="CW454" s="99"/>
      <c r="CX454" s="99"/>
      <c r="CY454" s="99"/>
    </row>
    <row r="455" spans="1:103">
      <c r="A455" s="119"/>
      <c r="B455" s="119"/>
      <c r="D455" s="119"/>
      <c r="E455" s="70"/>
      <c r="F455" s="70"/>
      <c r="G455" s="70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  <c r="CW455" s="99"/>
      <c r="CX455" s="99"/>
      <c r="CY455" s="99"/>
    </row>
    <row r="456" spans="1:103">
      <c r="A456" s="119"/>
      <c r="B456" s="119"/>
      <c r="D456" s="119"/>
      <c r="E456" s="70"/>
      <c r="F456" s="70"/>
      <c r="G456" s="70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  <c r="CW456" s="99"/>
      <c r="CX456" s="99"/>
      <c r="CY456" s="99"/>
    </row>
    <row r="457" spans="1:103">
      <c r="A457" s="119"/>
      <c r="B457" s="119"/>
      <c r="D457" s="119"/>
      <c r="E457" s="70"/>
      <c r="F457" s="70"/>
      <c r="G457" s="70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  <c r="CW457" s="99"/>
      <c r="CX457" s="99"/>
      <c r="CY457" s="99"/>
    </row>
    <row r="458" spans="1:103">
      <c r="A458" s="119"/>
      <c r="B458" s="119"/>
      <c r="D458" s="119"/>
      <c r="E458" s="70"/>
      <c r="F458" s="70"/>
      <c r="G458" s="70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  <c r="CW458" s="99"/>
      <c r="CX458" s="99"/>
      <c r="CY458" s="99"/>
    </row>
    <row r="459" spans="1:103">
      <c r="A459" s="119"/>
      <c r="B459" s="119"/>
      <c r="D459" s="119"/>
      <c r="E459" s="70"/>
      <c r="F459" s="70"/>
      <c r="G459" s="70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  <c r="CW459" s="99"/>
      <c r="CX459" s="99"/>
      <c r="CY459" s="99"/>
    </row>
    <row r="460" spans="1:103">
      <c r="A460" s="119"/>
      <c r="B460" s="119"/>
      <c r="D460" s="119"/>
      <c r="E460" s="70"/>
      <c r="F460" s="70"/>
      <c r="G460" s="70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  <c r="CW460" s="99"/>
      <c r="CX460" s="99"/>
      <c r="CY460" s="99"/>
    </row>
    <row r="461" spans="1:103">
      <c r="A461" s="119"/>
      <c r="B461" s="119"/>
      <c r="D461" s="119"/>
      <c r="E461" s="70"/>
      <c r="F461" s="70"/>
      <c r="G461" s="70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  <c r="CW461" s="99"/>
      <c r="CX461" s="99"/>
      <c r="CY461" s="99"/>
    </row>
    <row r="462" spans="1:103">
      <c r="A462" s="119"/>
      <c r="B462" s="119"/>
      <c r="D462" s="119"/>
      <c r="E462" s="70"/>
      <c r="F462" s="70"/>
      <c r="G462" s="70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  <c r="CW462" s="99"/>
      <c r="CX462" s="99"/>
      <c r="CY462" s="99"/>
    </row>
    <row r="463" spans="1:103">
      <c r="A463" s="119"/>
      <c r="B463" s="119"/>
      <c r="D463" s="119"/>
      <c r="E463" s="70"/>
      <c r="F463" s="70"/>
      <c r="G463" s="70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  <c r="CW463" s="99"/>
      <c r="CX463" s="99"/>
      <c r="CY463" s="99"/>
    </row>
    <row r="464" spans="1:103">
      <c r="A464" s="119"/>
      <c r="B464" s="119"/>
      <c r="D464" s="119"/>
      <c r="E464" s="70"/>
      <c r="F464" s="70"/>
      <c r="G464" s="70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  <c r="CW464" s="99"/>
      <c r="CX464" s="99"/>
      <c r="CY464" s="99"/>
    </row>
    <row r="465" spans="1:103">
      <c r="A465" s="119"/>
      <c r="B465" s="119"/>
      <c r="D465" s="119"/>
      <c r="E465" s="70"/>
      <c r="F465" s="70"/>
      <c r="G465" s="70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  <c r="CW465" s="99"/>
      <c r="CX465" s="99"/>
      <c r="CY465" s="99"/>
    </row>
    <row r="466" spans="1:103">
      <c r="A466" s="119"/>
      <c r="B466" s="119"/>
      <c r="D466" s="119"/>
      <c r="E466" s="70"/>
      <c r="F466" s="70"/>
      <c r="G466" s="70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  <c r="CW466" s="99"/>
      <c r="CX466" s="99"/>
      <c r="CY466" s="99"/>
    </row>
    <row r="467" spans="1:103">
      <c r="A467" s="119"/>
      <c r="B467" s="119"/>
      <c r="D467" s="119"/>
      <c r="E467" s="70"/>
      <c r="F467" s="70"/>
      <c r="G467" s="70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  <c r="CW467" s="99"/>
      <c r="CX467" s="99"/>
      <c r="CY467" s="99"/>
    </row>
    <row r="468" spans="1:103">
      <c r="A468" s="119"/>
      <c r="B468" s="119"/>
      <c r="D468" s="119"/>
      <c r="E468" s="70"/>
      <c r="F468" s="70"/>
      <c r="G468" s="70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  <c r="CW468" s="99"/>
      <c r="CX468" s="99"/>
      <c r="CY468" s="99"/>
    </row>
    <row r="469" spans="1:103">
      <c r="A469" s="119"/>
      <c r="B469" s="119"/>
      <c r="D469" s="119"/>
      <c r="E469" s="70"/>
      <c r="F469" s="70"/>
      <c r="G469" s="70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  <c r="CW469" s="99"/>
      <c r="CX469" s="99"/>
      <c r="CY469" s="99"/>
    </row>
    <row r="470" spans="1:103">
      <c r="A470" s="119"/>
      <c r="B470" s="119"/>
      <c r="D470" s="119"/>
      <c r="E470" s="70"/>
      <c r="F470" s="70"/>
      <c r="G470" s="70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  <c r="CW470" s="99"/>
      <c r="CX470" s="99"/>
      <c r="CY470" s="99"/>
    </row>
    <row r="471" spans="1:103">
      <c r="A471" s="119"/>
      <c r="B471" s="119"/>
      <c r="D471" s="119"/>
      <c r="E471" s="70"/>
      <c r="F471" s="70"/>
      <c r="G471" s="70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  <c r="CW471" s="99"/>
      <c r="CX471" s="99"/>
      <c r="CY471" s="99"/>
    </row>
    <row r="472" spans="1:103">
      <c r="A472" s="119"/>
      <c r="B472" s="119"/>
      <c r="D472" s="119"/>
      <c r="E472" s="70"/>
      <c r="F472" s="70"/>
      <c r="G472" s="70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  <c r="CW472" s="99"/>
      <c r="CX472" s="99"/>
      <c r="CY472" s="99"/>
    </row>
    <row r="473" spans="1:103">
      <c r="A473" s="119"/>
      <c r="B473" s="119"/>
      <c r="D473" s="119"/>
      <c r="E473" s="70"/>
      <c r="F473" s="70"/>
      <c r="G473" s="70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  <c r="CW473" s="99"/>
      <c r="CX473" s="99"/>
      <c r="CY473" s="99"/>
    </row>
    <row r="474" spans="1:103">
      <c r="A474" s="119"/>
      <c r="B474" s="119"/>
      <c r="D474" s="119"/>
      <c r="E474" s="70"/>
      <c r="F474" s="70"/>
      <c r="G474" s="70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  <c r="CW474" s="99"/>
      <c r="CX474" s="99"/>
      <c r="CY474" s="99"/>
    </row>
    <row r="475" spans="1:103">
      <c r="A475" s="119"/>
      <c r="B475" s="119"/>
      <c r="D475" s="119"/>
      <c r="E475" s="70"/>
      <c r="F475" s="70"/>
      <c r="G475" s="70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  <c r="CW475" s="99"/>
      <c r="CX475" s="99"/>
      <c r="CY475" s="99"/>
    </row>
    <row r="476" spans="1:103">
      <c r="A476" s="119"/>
      <c r="B476" s="119"/>
      <c r="D476" s="119"/>
      <c r="E476" s="70"/>
      <c r="F476" s="70"/>
      <c r="G476" s="70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  <c r="CW476" s="99"/>
      <c r="CX476" s="99"/>
      <c r="CY476" s="99"/>
    </row>
    <row r="477" spans="1:103">
      <c r="A477" s="119"/>
      <c r="B477" s="119"/>
      <c r="D477" s="119"/>
      <c r="E477" s="70"/>
      <c r="F477" s="70"/>
      <c r="G477" s="70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  <c r="CW477" s="99"/>
      <c r="CX477" s="99"/>
      <c r="CY477" s="99"/>
    </row>
    <row r="478" spans="1:103">
      <c r="A478" s="119"/>
      <c r="B478" s="119"/>
      <c r="D478" s="119"/>
      <c r="E478" s="70"/>
      <c r="F478" s="70"/>
      <c r="G478" s="70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  <c r="CW478" s="99"/>
      <c r="CX478" s="99"/>
      <c r="CY478" s="99"/>
    </row>
    <row r="479" spans="1:103">
      <c r="A479" s="119"/>
      <c r="B479" s="119"/>
      <c r="D479" s="119"/>
      <c r="E479" s="70"/>
      <c r="F479" s="70"/>
      <c r="G479" s="70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  <c r="CW479" s="99"/>
      <c r="CX479" s="99"/>
      <c r="CY479" s="99"/>
    </row>
    <row r="480" spans="1:103">
      <c r="A480" s="119"/>
      <c r="B480" s="119"/>
      <c r="D480" s="119"/>
      <c r="E480" s="70"/>
      <c r="F480" s="70"/>
      <c r="G480" s="70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  <c r="CW480" s="99"/>
      <c r="CX480" s="99"/>
      <c r="CY480" s="99"/>
    </row>
    <row r="481" spans="1:103">
      <c r="A481" s="119"/>
      <c r="B481" s="119"/>
      <c r="D481" s="119"/>
      <c r="E481" s="70"/>
      <c r="F481" s="70"/>
      <c r="G481" s="70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  <c r="CW481" s="99"/>
      <c r="CX481" s="99"/>
      <c r="CY481" s="99"/>
    </row>
    <row r="482" spans="1:103">
      <c r="A482" s="119"/>
      <c r="B482" s="119"/>
      <c r="D482" s="119"/>
      <c r="E482" s="70"/>
      <c r="F482" s="70"/>
      <c r="G482" s="70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  <c r="CW482" s="99"/>
      <c r="CX482" s="99"/>
      <c r="CY482" s="99"/>
    </row>
    <row r="483" spans="1:103">
      <c r="A483" s="119"/>
      <c r="B483" s="119"/>
      <c r="D483" s="119"/>
      <c r="E483" s="70"/>
      <c r="F483" s="70"/>
      <c r="G483" s="70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  <c r="CW483" s="99"/>
      <c r="CX483" s="99"/>
      <c r="CY483" s="99"/>
    </row>
    <row r="484" spans="1:103">
      <c r="A484" s="119"/>
      <c r="B484" s="119"/>
      <c r="D484" s="119"/>
      <c r="E484" s="70"/>
      <c r="F484" s="70"/>
      <c r="G484" s="70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  <c r="CW484" s="99"/>
      <c r="CX484" s="99"/>
      <c r="CY484" s="99"/>
    </row>
    <row r="485" spans="1:103">
      <c r="A485" s="119"/>
      <c r="B485" s="119"/>
      <c r="D485" s="119"/>
      <c r="E485" s="70"/>
      <c r="F485" s="70"/>
      <c r="G485" s="70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  <c r="CW485" s="99"/>
      <c r="CX485" s="99"/>
      <c r="CY485" s="99"/>
    </row>
    <row r="486" spans="1:103">
      <c r="A486" s="119"/>
      <c r="B486" s="119"/>
      <c r="D486" s="119"/>
      <c r="E486" s="70"/>
      <c r="F486" s="70"/>
      <c r="G486" s="70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  <c r="CW486" s="99"/>
      <c r="CX486" s="99"/>
      <c r="CY486" s="99"/>
    </row>
    <row r="487" spans="1:103">
      <c r="A487" s="119"/>
      <c r="B487" s="119"/>
      <c r="D487" s="119"/>
      <c r="E487" s="70"/>
      <c r="F487" s="70"/>
      <c r="G487" s="70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  <c r="CW487" s="99"/>
      <c r="CX487" s="99"/>
      <c r="CY487" s="99"/>
    </row>
    <row r="488" spans="1:103">
      <c r="A488" s="119"/>
      <c r="B488" s="119"/>
      <c r="D488" s="119"/>
      <c r="E488" s="70"/>
      <c r="F488" s="70"/>
      <c r="G488" s="70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  <c r="CW488" s="99"/>
      <c r="CX488" s="99"/>
      <c r="CY488" s="99"/>
    </row>
    <row r="489" spans="1:103">
      <c r="A489" s="119"/>
      <c r="B489" s="119"/>
      <c r="D489" s="119"/>
      <c r="E489" s="70"/>
      <c r="F489" s="70"/>
      <c r="G489" s="70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  <c r="CW489" s="99"/>
      <c r="CX489" s="99"/>
      <c r="CY489" s="99"/>
    </row>
    <row r="490" spans="1:103">
      <c r="A490" s="119"/>
      <c r="B490" s="119"/>
      <c r="D490" s="119"/>
      <c r="E490" s="70"/>
      <c r="F490" s="70"/>
      <c r="G490" s="70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  <c r="CW490" s="99"/>
      <c r="CX490" s="99"/>
      <c r="CY490" s="99"/>
    </row>
    <row r="491" spans="1:103">
      <c r="A491" s="119"/>
      <c r="B491" s="119"/>
      <c r="D491" s="119"/>
      <c r="E491" s="70"/>
      <c r="F491" s="70"/>
      <c r="G491" s="70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  <c r="CW491" s="99"/>
      <c r="CX491" s="99"/>
      <c r="CY491" s="99"/>
    </row>
    <row r="492" spans="1:103">
      <c r="A492" s="119"/>
      <c r="B492" s="119"/>
      <c r="D492" s="119"/>
      <c r="E492" s="70"/>
      <c r="F492" s="70"/>
      <c r="G492" s="70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  <c r="CW492" s="99"/>
      <c r="CX492" s="99"/>
      <c r="CY492" s="99"/>
    </row>
    <row r="493" spans="1:103">
      <c r="A493" s="119"/>
      <c r="B493" s="119"/>
      <c r="D493" s="119"/>
      <c r="E493" s="70"/>
      <c r="F493" s="70"/>
      <c r="G493" s="70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  <c r="CW493" s="99"/>
      <c r="CX493" s="99"/>
      <c r="CY493" s="99"/>
    </row>
    <row r="494" spans="1:103">
      <c r="A494" s="119"/>
      <c r="B494" s="119"/>
      <c r="D494" s="119"/>
      <c r="E494" s="70"/>
      <c r="F494" s="70"/>
      <c r="G494" s="70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  <c r="CW494" s="99"/>
      <c r="CX494" s="99"/>
      <c r="CY494" s="99"/>
    </row>
    <row r="495" spans="1:103">
      <c r="A495" s="119"/>
      <c r="B495" s="119"/>
      <c r="D495" s="119"/>
      <c r="E495" s="70"/>
      <c r="F495" s="70"/>
      <c r="G495" s="70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  <c r="CW495" s="99"/>
      <c r="CX495" s="99"/>
      <c r="CY495" s="99"/>
    </row>
    <row r="496" spans="1:103">
      <c r="A496" s="119"/>
      <c r="B496" s="119"/>
      <c r="D496" s="119"/>
      <c r="E496" s="70"/>
      <c r="F496" s="70"/>
      <c r="G496" s="70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  <c r="CW496" s="99"/>
      <c r="CX496" s="99"/>
      <c r="CY496" s="99"/>
    </row>
    <row r="497" spans="1:103">
      <c r="A497" s="119"/>
      <c r="B497" s="119"/>
      <c r="D497" s="119"/>
      <c r="E497" s="70"/>
      <c r="F497" s="70"/>
      <c r="G497" s="70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  <c r="CW497" s="99"/>
      <c r="CX497" s="99"/>
      <c r="CY497" s="99"/>
    </row>
    <row r="498" spans="1:103">
      <c r="A498" s="119"/>
      <c r="B498" s="119"/>
      <c r="D498" s="119"/>
      <c r="E498" s="70"/>
      <c r="F498" s="70"/>
      <c r="G498" s="70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  <c r="CW498" s="99"/>
      <c r="CX498" s="99"/>
      <c r="CY498" s="99"/>
    </row>
    <row r="499" spans="1:103">
      <c r="A499" s="119"/>
      <c r="B499" s="119"/>
      <c r="D499" s="119"/>
      <c r="E499" s="70"/>
      <c r="F499" s="70"/>
      <c r="G499" s="70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  <c r="CW499" s="99"/>
      <c r="CX499" s="99"/>
      <c r="CY499" s="99"/>
    </row>
    <row r="500" spans="1:103">
      <c r="A500" s="119"/>
      <c r="B500" s="119"/>
      <c r="D500" s="119"/>
      <c r="E500" s="70"/>
      <c r="F500" s="70"/>
      <c r="G500" s="70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  <c r="CW500" s="99"/>
      <c r="CX500" s="99"/>
      <c r="CY500" s="99"/>
    </row>
    <row r="501" spans="1:103">
      <c r="A501" s="119"/>
      <c r="B501" s="119"/>
      <c r="D501" s="119"/>
      <c r="E501" s="70"/>
      <c r="F501" s="70"/>
      <c r="G501" s="70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  <c r="CW501" s="99"/>
      <c r="CX501" s="99"/>
      <c r="CY501" s="99"/>
    </row>
    <row r="502" spans="1:103">
      <c r="A502" s="119"/>
      <c r="B502" s="119"/>
      <c r="D502" s="119"/>
      <c r="E502" s="70"/>
      <c r="F502" s="70"/>
      <c r="G502" s="70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  <c r="CW502" s="99"/>
      <c r="CX502" s="99"/>
      <c r="CY502" s="99"/>
    </row>
    <row r="503" spans="1:103">
      <c r="A503" s="119"/>
      <c r="B503" s="119"/>
      <c r="D503" s="119"/>
      <c r="E503" s="70"/>
      <c r="F503" s="70"/>
      <c r="G503" s="70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99"/>
      <c r="BT503" s="99"/>
      <c r="BU503" s="99"/>
      <c r="BV503" s="99"/>
      <c r="BW503" s="99"/>
      <c r="BX503" s="99"/>
      <c r="BY503" s="99"/>
      <c r="BZ503" s="99"/>
      <c r="CA503" s="99"/>
      <c r="CB503" s="99"/>
      <c r="CC503" s="99"/>
      <c r="CD503" s="99"/>
      <c r="CE503" s="99"/>
      <c r="CF503" s="99"/>
      <c r="CG503" s="99"/>
      <c r="CH503" s="99"/>
      <c r="CI503" s="99"/>
      <c r="CJ503" s="99"/>
      <c r="CK503" s="99"/>
      <c r="CL503" s="99"/>
      <c r="CM503" s="99"/>
      <c r="CN503" s="99"/>
      <c r="CO503" s="99"/>
      <c r="CP503" s="99"/>
      <c r="CQ503" s="99"/>
      <c r="CR503" s="99"/>
      <c r="CS503" s="99"/>
      <c r="CT503" s="99"/>
      <c r="CU503" s="99"/>
      <c r="CV503" s="99"/>
      <c r="CW503" s="99"/>
      <c r="CX503" s="99"/>
      <c r="CY503" s="99"/>
    </row>
    <row r="504" spans="1:103">
      <c r="A504" s="119"/>
      <c r="B504" s="119"/>
      <c r="D504" s="119"/>
      <c r="E504" s="70"/>
      <c r="F504" s="70"/>
      <c r="G504" s="70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99"/>
      <c r="CD504" s="99"/>
      <c r="CE504" s="99"/>
      <c r="CF504" s="99"/>
      <c r="CG504" s="99"/>
      <c r="CH504" s="99"/>
      <c r="CI504" s="99"/>
      <c r="CJ504" s="99"/>
      <c r="CK504" s="99"/>
      <c r="CL504" s="99"/>
      <c r="CM504" s="99"/>
      <c r="CN504" s="99"/>
      <c r="CO504" s="99"/>
      <c r="CP504" s="99"/>
      <c r="CQ504" s="99"/>
      <c r="CR504" s="99"/>
      <c r="CS504" s="99"/>
      <c r="CT504" s="99"/>
      <c r="CU504" s="99"/>
      <c r="CV504" s="99"/>
      <c r="CW504" s="99"/>
      <c r="CX504" s="99"/>
      <c r="CY504" s="99"/>
    </row>
    <row r="505" spans="1:103">
      <c r="A505" s="119"/>
      <c r="B505" s="119"/>
      <c r="D505" s="119"/>
      <c r="E505" s="70"/>
      <c r="F505" s="70"/>
      <c r="G505" s="70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99"/>
      <c r="BT505" s="99"/>
      <c r="BU505" s="99"/>
      <c r="BV505" s="99"/>
      <c r="BW505" s="99"/>
      <c r="BX505" s="99"/>
      <c r="BY505" s="99"/>
      <c r="BZ505" s="99"/>
      <c r="CA505" s="99"/>
      <c r="CB505" s="99"/>
      <c r="CC505" s="99"/>
      <c r="CD505" s="99"/>
      <c r="CE505" s="99"/>
      <c r="CF505" s="99"/>
      <c r="CG505" s="99"/>
      <c r="CH505" s="99"/>
      <c r="CI505" s="99"/>
      <c r="CJ505" s="99"/>
      <c r="CK505" s="99"/>
      <c r="CL505" s="99"/>
      <c r="CM505" s="99"/>
      <c r="CN505" s="99"/>
      <c r="CO505" s="99"/>
      <c r="CP505" s="99"/>
      <c r="CQ505" s="99"/>
      <c r="CR505" s="99"/>
      <c r="CS505" s="99"/>
      <c r="CT505" s="99"/>
      <c r="CU505" s="99"/>
      <c r="CV505" s="99"/>
      <c r="CW505" s="99"/>
      <c r="CX505" s="99"/>
      <c r="CY505" s="99"/>
    </row>
    <row r="506" spans="1:103">
      <c r="A506" s="119"/>
      <c r="B506" s="119"/>
      <c r="D506" s="119"/>
      <c r="E506" s="70"/>
      <c r="F506" s="70"/>
      <c r="G506" s="70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9"/>
      <c r="BN506" s="99"/>
      <c r="BO506" s="99"/>
      <c r="BP506" s="99"/>
      <c r="BQ506" s="99"/>
      <c r="BR506" s="99"/>
      <c r="BS506" s="99"/>
      <c r="BT506" s="99"/>
      <c r="BU506" s="99"/>
      <c r="BV506" s="99"/>
      <c r="BW506" s="99"/>
      <c r="BX506" s="99"/>
      <c r="BY506" s="99"/>
      <c r="BZ506" s="99"/>
      <c r="CA506" s="99"/>
      <c r="CB506" s="99"/>
      <c r="CC506" s="99"/>
      <c r="CD506" s="99"/>
      <c r="CE506" s="99"/>
      <c r="CF506" s="99"/>
      <c r="CG506" s="99"/>
      <c r="CH506" s="99"/>
      <c r="CI506" s="99"/>
      <c r="CJ506" s="99"/>
      <c r="CK506" s="99"/>
      <c r="CL506" s="99"/>
      <c r="CM506" s="99"/>
      <c r="CN506" s="99"/>
      <c r="CO506" s="99"/>
      <c r="CP506" s="99"/>
      <c r="CQ506" s="99"/>
      <c r="CR506" s="99"/>
      <c r="CS506" s="99"/>
      <c r="CT506" s="99"/>
      <c r="CU506" s="99"/>
      <c r="CV506" s="99"/>
      <c r="CW506" s="99"/>
      <c r="CX506" s="99"/>
      <c r="CY506" s="99"/>
    </row>
    <row r="507" spans="1:103">
      <c r="A507" s="119"/>
      <c r="B507" s="119"/>
      <c r="D507" s="119"/>
      <c r="E507" s="70"/>
      <c r="F507" s="70"/>
      <c r="G507" s="70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9"/>
      <c r="BN507" s="99"/>
      <c r="BO507" s="99"/>
      <c r="BP507" s="99"/>
      <c r="BQ507" s="99"/>
      <c r="BR507" s="99"/>
      <c r="BS507" s="99"/>
      <c r="BT507" s="99"/>
      <c r="BU507" s="99"/>
      <c r="BV507" s="99"/>
      <c r="BW507" s="99"/>
      <c r="BX507" s="99"/>
      <c r="BY507" s="99"/>
      <c r="BZ507" s="99"/>
      <c r="CA507" s="99"/>
      <c r="CB507" s="99"/>
      <c r="CC507" s="99"/>
      <c r="CD507" s="99"/>
      <c r="CE507" s="99"/>
      <c r="CF507" s="99"/>
      <c r="CG507" s="99"/>
      <c r="CH507" s="99"/>
      <c r="CI507" s="99"/>
      <c r="CJ507" s="99"/>
      <c r="CK507" s="99"/>
      <c r="CL507" s="99"/>
      <c r="CM507" s="99"/>
      <c r="CN507" s="99"/>
      <c r="CO507" s="99"/>
      <c r="CP507" s="99"/>
      <c r="CQ507" s="99"/>
      <c r="CR507" s="99"/>
      <c r="CS507" s="99"/>
      <c r="CT507" s="99"/>
      <c r="CU507" s="99"/>
      <c r="CV507" s="99"/>
      <c r="CW507" s="99"/>
      <c r="CX507" s="99"/>
      <c r="CY507" s="99"/>
    </row>
    <row r="508" spans="1:103">
      <c r="A508" s="119"/>
      <c r="B508" s="119"/>
      <c r="D508" s="119"/>
      <c r="E508" s="70"/>
      <c r="F508" s="70"/>
      <c r="G508" s="70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9"/>
      <c r="BN508" s="99"/>
      <c r="BO508" s="99"/>
      <c r="BP508" s="99"/>
      <c r="BQ508" s="99"/>
      <c r="BR508" s="99"/>
      <c r="BS508" s="99"/>
      <c r="BT508" s="99"/>
      <c r="BU508" s="99"/>
      <c r="BV508" s="99"/>
      <c r="BW508" s="99"/>
      <c r="BX508" s="99"/>
      <c r="BY508" s="99"/>
      <c r="BZ508" s="99"/>
      <c r="CA508" s="99"/>
      <c r="CB508" s="99"/>
      <c r="CC508" s="99"/>
      <c r="CD508" s="99"/>
      <c r="CE508" s="99"/>
      <c r="CF508" s="99"/>
      <c r="CG508" s="99"/>
      <c r="CH508" s="99"/>
      <c r="CI508" s="99"/>
      <c r="CJ508" s="99"/>
      <c r="CK508" s="99"/>
      <c r="CL508" s="99"/>
      <c r="CM508" s="99"/>
      <c r="CN508" s="99"/>
      <c r="CO508" s="99"/>
      <c r="CP508" s="99"/>
      <c r="CQ508" s="99"/>
      <c r="CR508" s="99"/>
      <c r="CS508" s="99"/>
      <c r="CT508" s="99"/>
      <c r="CU508" s="99"/>
      <c r="CV508" s="99"/>
      <c r="CW508" s="99"/>
      <c r="CX508" s="99"/>
      <c r="CY508" s="99"/>
    </row>
    <row r="509" spans="1:103">
      <c r="A509" s="119"/>
      <c r="B509" s="119"/>
      <c r="D509" s="119"/>
      <c r="E509" s="70"/>
      <c r="F509" s="70"/>
      <c r="G509" s="70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9"/>
      <c r="BN509" s="99"/>
      <c r="BO509" s="99"/>
      <c r="BP509" s="99"/>
      <c r="BQ509" s="99"/>
      <c r="BR509" s="99"/>
      <c r="BS509" s="99"/>
      <c r="BT509" s="99"/>
      <c r="BU509" s="99"/>
      <c r="BV509" s="99"/>
      <c r="BW509" s="99"/>
      <c r="BX509" s="99"/>
      <c r="BY509" s="99"/>
      <c r="BZ509" s="99"/>
      <c r="CA509" s="99"/>
      <c r="CB509" s="99"/>
      <c r="CC509" s="99"/>
      <c r="CD509" s="99"/>
      <c r="CE509" s="99"/>
      <c r="CF509" s="99"/>
      <c r="CG509" s="99"/>
      <c r="CH509" s="99"/>
      <c r="CI509" s="99"/>
      <c r="CJ509" s="99"/>
      <c r="CK509" s="99"/>
      <c r="CL509" s="99"/>
      <c r="CM509" s="99"/>
      <c r="CN509" s="99"/>
      <c r="CO509" s="99"/>
      <c r="CP509" s="99"/>
      <c r="CQ509" s="99"/>
      <c r="CR509" s="99"/>
      <c r="CS509" s="99"/>
      <c r="CT509" s="99"/>
      <c r="CU509" s="99"/>
      <c r="CV509" s="99"/>
      <c r="CW509" s="99"/>
      <c r="CX509" s="99"/>
      <c r="CY509" s="99"/>
    </row>
    <row r="510" spans="1:103">
      <c r="A510" s="119"/>
      <c r="B510" s="119"/>
      <c r="D510" s="119"/>
      <c r="E510" s="70"/>
      <c r="F510" s="70"/>
      <c r="G510" s="70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  <c r="BP510" s="99"/>
      <c r="BQ510" s="99"/>
      <c r="BR510" s="99"/>
      <c r="BS510" s="99"/>
      <c r="BT510" s="99"/>
      <c r="BU510" s="99"/>
      <c r="BV510" s="99"/>
      <c r="BW510" s="99"/>
      <c r="BX510" s="99"/>
      <c r="BY510" s="99"/>
      <c r="BZ510" s="99"/>
      <c r="CA510" s="99"/>
      <c r="CB510" s="99"/>
      <c r="CC510" s="99"/>
      <c r="CD510" s="99"/>
      <c r="CE510" s="99"/>
      <c r="CF510" s="99"/>
      <c r="CG510" s="99"/>
      <c r="CH510" s="99"/>
      <c r="CI510" s="99"/>
      <c r="CJ510" s="99"/>
      <c r="CK510" s="99"/>
      <c r="CL510" s="99"/>
      <c r="CM510" s="99"/>
      <c r="CN510" s="99"/>
      <c r="CO510" s="99"/>
      <c r="CP510" s="99"/>
      <c r="CQ510" s="99"/>
      <c r="CR510" s="99"/>
      <c r="CS510" s="99"/>
      <c r="CT510" s="99"/>
      <c r="CU510" s="99"/>
      <c r="CV510" s="99"/>
      <c r="CW510" s="99"/>
      <c r="CX510" s="99"/>
      <c r="CY510" s="99"/>
    </row>
    <row r="511" spans="1:103">
      <c r="A511" s="119"/>
      <c r="B511" s="119"/>
      <c r="D511" s="119"/>
      <c r="E511" s="70"/>
      <c r="F511" s="70"/>
      <c r="G511" s="70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99"/>
      <c r="BT511" s="99"/>
      <c r="BU511" s="99"/>
      <c r="BV511" s="99"/>
      <c r="BW511" s="99"/>
      <c r="BX511" s="99"/>
      <c r="BY511" s="99"/>
      <c r="BZ511" s="99"/>
      <c r="CA511" s="99"/>
      <c r="CB511" s="99"/>
      <c r="CC511" s="99"/>
      <c r="CD511" s="99"/>
      <c r="CE511" s="99"/>
      <c r="CF511" s="99"/>
      <c r="CG511" s="99"/>
      <c r="CH511" s="99"/>
      <c r="CI511" s="99"/>
      <c r="CJ511" s="99"/>
      <c r="CK511" s="99"/>
      <c r="CL511" s="99"/>
      <c r="CM511" s="99"/>
      <c r="CN511" s="99"/>
      <c r="CO511" s="99"/>
      <c r="CP511" s="99"/>
      <c r="CQ511" s="99"/>
      <c r="CR511" s="99"/>
      <c r="CS511" s="99"/>
      <c r="CT511" s="99"/>
      <c r="CU511" s="99"/>
      <c r="CV511" s="99"/>
      <c r="CW511" s="99"/>
      <c r="CX511" s="99"/>
      <c r="CY511" s="99"/>
    </row>
    <row r="512" spans="1:103">
      <c r="A512" s="119"/>
      <c r="B512" s="119"/>
      <c r="D512" s="119"/>
      <c r="E512" s="70"/>
      <c r="F512" s="70"/>
      <c r="G512" s="70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9"/>
      <c r="BN512" s="99"/>
      <c r="BO512" s="99"/>
      <c r="BP512" s="99"/>
      <c r="BQ512" s="99"/>
      <c r="BR512" s="99"/>
      <c r="BS512" s="99"/>
      <c r="BT512" s="99"/>
      <c r="BU512" s="99"/>
      <c r="BV512" s="99"/>
      <c r="BW512" s="99"/>
      <c r="BX512" s="99"/>
      <c r="BY512" s="99"/>
      <c r="BZ512" s="99"/>
      <c r="CA512" s="99"/>
      <c r="CB512" s="99"/>
      <c r="CC512" s="99"/>
      <c r="CD512" s="99"/>
      <c r="CE512" s="99"/>
      <c r="CF512" s="99"/>
      <c r="CG512" s="99"/>
      <c r="CH512" s="99"/>
      <c r="CI512" s="99"/>
      <c r="CJ512" s="99"/>
      <c r="CK512" s="99"/>
      <c r="CL512" s="99"/>
      <c r="CM512" s="99"/>
      <c r="CN512" s="99"/>
      <c r="CO512" s="99"/>
      <c r="CP512" s="99"/>
      <c r="CQ512" s="99"/>
      <c r="CR512" s="99"/>
      <c r="CS512" s="99"/>
      <c r="CT512" s="99"/>
      <c r="CU512" s="99"/>
      <c r="CV512" s="99"/>
      <c r="CW512" s="99"/>
      <c r="CX512" s="99"/>
      <c r="CY512" s="99"/>
    </row>
    <row r="513" spans="1:103">
      <c r="A513" s="119"/>
      <c r="B513" s="119"/>
      <c r="D513" s="119"/>
      <c r="E513" s="70"/>
      <c r="F513" s="70"/>
      <c r="G513" s="70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99"/>
      <c r="BT513" s="99"/>
      <c r="BU513" s="99"/>
      <c r="BV513" s="99"/>
      <c r="BW513" s="99"/>
      <c r="BX513" s="99"/>
      <c r="BY513" s="99"/>
      <c r="BZ513" s="99"/>
      <c r="CA513" s="99"/>
      <c r="CB513" s="99"/>
      <c r="CC513" s="99"/>
      <c r="CD513" s="99"/>
      <c r="CE513" s="99"/>
      <c r="CF513" s="99"/>
      <c r="CG513" s="99"/>
      <c r="CH513" s="99"/>
      <c r="CI513" s="99"/>
      <c r="CJ513" s="99"/>
      <c r="CK513" s="99"/>
      <c r="CL513" s="99"/>
      <c r="CM513" s="99"/>
      <c r="CN513" s="99"/>
      <c r="CO513" s="99"/>
      <c r="CP513" s="99"/>
      <c r="CQ513" s="99"/>
      <c r="CR513" s="99"/>
      <c r="CS513" s="99"/>
      <c r="CT513" s="99"/>
      <c r="CU513" s="99"/>
      <c r="CV513" s="99"/>
      <c r="CW513" s="99"/>
      <c r="CX513" s="99"/>
      <c r="CY513" s="99"/>
    </row>
    <row r="514" spans="1:103">
      <c r="A514" s="119"/>
      <c r="B514" s="119"/>
      <c r="D514" s="119"/>
      <c r="E514" s="70"/>
      <c r="F514" s="70"/>
      <c r="G514" s="70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9"/>
      <c r="BN514" s="99"/>
      <c r="BO514" s="99"/>
      <c r="BP514" s="99"/>
      <c r="BQ514" s="99"/>
      <c r="BR514" s="99"/>
      <c r="BS514" s="99"/>
      <c r="BT514" s="99"/>
      <c r="BU514" s="99"/>
      <c r="BV514" s="99"/>
      <c r="BW514" s="99"/>
      <c r="BX514" s="99"/>
      <c r="BY514" s="99"/>
      <c r="BZ514" s="99"/>
      <c r="CA514" s="99"/>
      <c r="CB514" s="99"/>
      <c r="CC514" s="99"/>
      <c r="CD514" s="99"/>
      <c r="CE514" s="99"/>
      <c r="CF514" s="99"/>
      <c r="CG514" s="99"/>
      <c r="CH514" s="99"/>
      <c r="CI514" s="99"/>
      <c r="CJ514" s="99"/>
      <c r="CK514" s="99"/>
      <c r="CL514" s="99"/>
      <c r="CM514" s="99"/>
      <c r="CN514" s="99"/>
      <c r="CO514" s="99"/>
      <c r="CP514" s="99"/>
      <c r="CQ514" s="99"/>
      <c r="CR514" s="99"/>
      <c r="CS514" s="99"/>
      <c r="CT514" s="99"/>
      <c r="CU514" s="99"/>
      <c r="CV514" s="99"/>
      <c r="CW514" s="99"/>
      <c r="CX514" s="99"/>
      <c r="CY514" s="99"/>
    </row>
    <row r="515" spans="1:103">
      <c r="A515" s="119"/>
      <c r="B515" s="119"/>
      <c r="D515" s="119"/>
      <c r="E515" s="70"/>
      <c r="F515" s="70"/>
      <c r="G515" s="70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  <c r="BP515" s="99"/>
      <c r="BQ515" s="99"/>
      <c r="BR515" s="99"/>
      <c r="BS515" s="99"/>
      <c r="BT515" s="99"/>
      <c r="BU515" s="99"/>
      <c r="BV515" s="99"/>
      <c r="BW515" s="99"/>
      <c r="BX515" s="99"/>
      <c r="BY515" s="99"/>
      <c r="BZ515" s="99"/>
      <c r="CA515" s="99"/>
      <c r="CB515" s="99"/>
      <c r="CC515" s="99"/>
      <c r="CD515" s="99"/>
      <c r="CE515" s="99"/>
      <c r="CF515" s="99"/>
      <c r="CG515" s="99"/>
      <c r="CH515" s="99"/>
      <c r="CI515" s="99"/>
      <c r="CJ515" s="99"/>
      <c r="CK515" s="99"/>
      <c r="CL515" s="99"/>
      <c r="CM515" s="99"/>
      <c r="CN515" s="99"/>
      <c r="CO515" s="99"/>
      <c r="CP515" s="99"/>
      <c r="CQ515" s="99"/>
      <c r="CR515" s="99"/>
      <c r="CS515" s="99"/>
      <c r="CT515" s="99"/>
      <c r="CU515" s="99"/>
      <c r="CV515" s="99"/>
      <c r="CW515" s="99"/>
      <c r="CX515" s="99"/>
      <c r="CY515" s="99"/>
    </row>
    <row r="516" spans="1:103">
      <c r="A516" s="119"/>
      <c r="B516" s="119"/>
      <c r="D516" s="119"/>
      <c r="E516" s="70"/>
      <c r="F516" s="70"/>
      <c r="G516" s="70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9"/>
      <c r="BN516" s="99"/>
      <c r="BO516" s="99"/>
      <c r="BP516" s="99"/>
      <c r="BQ516" s="99"/>
      <c r="BR516" s="99"/>
      <c r="BS516" s="99"/>
      <c r="BT516" s="99"/>
      <c r="BU516" s="99"/>
      <c r="BV516" s="99"/>
      <c r="BW516" s="99"/>
      <c r="BX516" s="99"/>
      <c r="BY516" s="99"/>
      <c r="BZ516" s="99"/>
      <c r="CA516" s="99"/>
      <c r="CB516" s="99"/>
      <c r="CC516" s="99"/>
      <c r="CD516" s="99"/>
      <c r="CE516" s="99"/>
      <c r="CF516" s="99"/>
      <c r="CG516" s="99"/>
      <c r="CH516" s="99"/>
      <c r="CI516" s="99"/>
      <c r="CJ516" s="99"/>
      <c r="CK516" s="99"/>
      <c r="CL516" s="99"/>
      <c r="CM516" s="99"/>
      <c r="CN516" s="99"/>
      <c r="CO516" s="99"/>
      <c r="CP516" s="99"/>
      <c r="CQ516" s="99"/>
      <c r="CR516" s="99"/>
      <c r="CS516" s="99"/>
      <c r="CT516" s="99"/>
      <c r="CU516" s="99"/>
      <c r="CV516" s="99"/>
      <c r="CW516" s="99"/>
      <c r="CX516" s="99"/>
      <c r="CY516" s="99"/>
    </row>
    <row r="517" spans="1:103">
      <c r="A517" s="119"/>
      <c r="B517" s="119"/>
      <c r="D517" s="119"/>
      <c r="E517" s="70"/>
      <c r="F517" s="70"/>
      <c r="G517" s="70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9"/>
      <c r="BN517" s="99"/>
      <c r="BO517" s="99"/>
      <c r="BP517" s="99"/>
      <c r="BQ517" s="99"/>
      <c r="BR517" s="99"/>
      <c r="BS517" s="99"/>
      <c r="BT517" s="99"/>
      <c r="BU517" s="99"/>
      <c r="BV517" s="99"/>
      <c r="BW517" s="99"/>
      <c r="BX517" s="99"/>
      <c r="BY517" s="99"/>
      <c r="BZ517" s="99"/>
      <c r="CA517" s="99"/>
      <c r="CB517" s="99"/>
      <c r="CC517" s="99"/>
      <c r="CD517" s="99"/>
      <c r="CE517" s="99"/>
      <c r="CF517" s="99"/>
      <c r="CG517" s="99"/>
      <c r="CH517" s="99"/>
      <c r="CI517" s="99"/>
      <c r="CJ517" s="99"/>
      <c r="CK517" s="99"/>
      <c r="CL517" s="99"/>
      <c r="CM517" s="99"/>
      <c r="CN517" s="99"/>
      <c r="CO517" s="99"/>
      <c r="CP517" s="99"/>
      <c r="CQ517" s="99"/>
      <c r="CR517" s="99"/>
      <c r="CS517" s="99"/>
      <c r="CT517" s="99"/>
      <c r="CU517" s="99"/>
      <c r="CV517" s="99"/>
      <c r="CW517" s="99"/>
      <c r="CX517" s="99"/>
      <c r="CY517" s="99"/>
    </row>
    <row r="518" spans="1:103">
      <c r="A518" s="119"/>
      <c r="B518" s="119"/>
      <c r="D518" s="119"/>
      <c r="E518" s="70"/>
      <c r="F518" s="70"/>
      <c r="G518" s="70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9"/>
      <c r="BN518" s="99"/>
      <c r="BO518" s="99"/>
      <c r="BP518" s="99"/>
      <c r="BQ518" s="99"/>
      <c r="BR518" s="99"/>
      <c r="BS518" s="99"/>
      <c r="BT518" s="99"/>
      <c r="BU518" s="99"/>
      <c r="BV518" s="99"/>
      <c r="BW518" s="99"/>
      <c r="BX518" s="99"/>
      <c r="BY518" s="99"/>
      <c r="BZ518" s="99"/>
      <c r="CA518" s="99"/>
      <c r="CB518" s="99"/>
      <c r="CC518" s="99"/>
      <c r="CD518" s="99"/>
      <c r="CE518" s="99"/>
      <c r="CF518" s="99"/>
      <c r="CG518" s="99"/>
      <c r="CH518" s="99"/>
      <c r="CI518" s="99"/>
      <c r="CJ518" s="99"/>
      <c r="CK518" s="99"/>
      <c r="CL518" s="99"/>
      <c r="CM518" s="99"/>
      <c r="CN518" s="99"/>
      <c r="CO518" s="99"/>
      <c r="CP518" s="99"/>
      <c r="CQ518" s="99"/>
      <c r="CR518" s="99"/>
      <c r="CS518" s="99"/>
      <c r="CT518" s="99"/>
      <c r="CU518" s="99"/>
      <c r="CV518" s="99"/>
      <c r="CW518" s="99"/>
      <c r="CX518" s="99"/>
      <c r="CY518" s="99"/>
    </row>
    <row r="519" spans="1:103">
      <c r="A519" s="119"/>
      <c r="B519" s="119"/>
      <c r="D519" s="119"/>
      <c r="E519" s="70"/>
      <c r="F519" s="70"/>
      <c r="G519" s="70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9"/>
      <c r="BN519" s="99"/>
      <c r="BO519" s="99"/>
      <c r="BP519" s="99"/>
      <c r="BQ519" s="99"/>
      <c r="BR519" s="99"/>
      <c r="BS519" s="99"/>
      <c r="BT519" s="99"/>
      <c r="BU519" s="99"/>
      <c r="BV519" s="99"/>
      <c r="BW519" s="99"/>
      <c r="BX519" s="99"/>
      <c r="BY519" s="99"/>
      <c r="BZ519" s="99"/>
      <c r="CA519" s="99"/>
      <c r="CB519" s="99"/>
      <c r="CC519" s="99"/>
      <c r="CD519" s="99"/>
      <c r="CE519" s="99"/>
      <c r="CF519" s="99"/>
      <c r="CG519" s="99"/>
      <c r="CH519" s="99"/>
      <c r="CI519" s="99"/>
      <c r="CJ519" s="99"/>
      <c r="CK519" s="99"/>
      <c r="CL519" s="99"/>
      <c r="CM519" s="99"/>
      <c r="CN519" s="99"/>
      <c r="CO519" s="99"/>
      <c r="CP519" s="99"/>
      <c r="CQ519" s="99"/>
      <c r="CR519" s="99"/>
      <c r="CS519" s="99"/>
      <c r="CT519" s="99"/>
      <c r="CU519" s="99"/>
      <c r="CV519" s="99"/>
      <c r="CW519" s="99"/>
      <c r="CX519" s="99"/>
      <c r="CY519" s="99"/>
    </row>
    <row r="520" spans="1:103">
      <c r="A520" s="119"/>
      <c r="B520" s="119"/>
      <c r="D520" s="119"/>
      <c r="E520" s="70"/>
      <c r="F520" s="70"/>
      <c r="G520" s="70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9"/>
      <c r="BN520" s="99"/>
      <c r="BO520" s="99"/>
      <c r="BP520" s="99"/>
      <c r="BQ520" s="99"/>
      <c r="BR520" s="99"/>
      <c r="BS520" s="99"/>
      <c r="BT520" s="99"/>
      <c r="BU520" s="99"/>
      <c r="BV520" s="99"/>
      <c r="BW520" s="99"/>
      <c r="BX520" s="99"/>
      <c r="BY520" s="99"/>
      <c r="BZ520" s="99"/>
      <c r="CA520" s="99"/>
      <c r="CB520" s="99"/>
      <c r="CC520" s="99"/>
      <c r="CD520" s="99"/>
      <c r="CE520" s="99"/>
      <c r="CF520" s="99"/>
      <c r="CG520" s="99"/>
      <c r="CH520" s="99"/>
      <c r="CI520" s="99"/>
      <c r="CJ520" s="99"/>
      <c r="CK520" s="99"/>
      <c r="CL520" s="99"/>
      <c r="CM520" s="99"/>
      <c r="CN520" s="99"/>
      <c r="CO520" s="99"/>
      <c r="CP520" s="99"/>
      <c r="CQ520" s="99"/>
      <c r="CR520" s="99"/>
      <c r="CS520" s="99"/>
      <c r="CT520" s="99"/>
      <c r="CU520" s="99"/>
      <c r="CV520" s="99"/>
      <c r="CW520" s="99"/>
      <c r="CX520" s="99"/>
      <c r="CY520" s="99"/>
    </row>
    <row r="521" spans="1:103">
      <c r="A521" s="119"/>
      <c r="B521" s="119"/>
      <c r="D521" s="119"/>
      <c r="E521" s="70"/>
      <c r="F521" s="70"/>
      <c r="G521" s="70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  <c r="BP521" s="99"/>
      <c r="BQ521" s="99"/>
      <c r="BR521" s="99"/>
      <c r="BS521" s="99"/>
      <c r="BT521" s="99"/>
      <c r="BU521" s="99"/>
      <c r="BV521" s="99"/>
      <c r="BW521" s="99"/>
      <c r="BX521" s="99"/>
      <c r="BY521" s="99"/>
      <c r="BZ521" s="99"/>
      <c r="CA521" s="99"/>
      <c r="CB521" s="99"/>
      <c r="CC521" s="99"/>
      <c r="CD521" s="99"/>
      <c r="CE521" s="99"/>
      <c r="CF521" s="99"/>
      <c r="CG521" s="99"/>
      <c r="CH521" s="99"/>
      <c r="CI521" s="99"/>
      <c r="CJ521" s="99"/>
      <c r="CK521" s="99"/>
      <c r="CL521" s="99"/>
      <c r="CM521" s="99"/>
      <c r="CN521" s="99"/>
      <c r="CO521" s="99"/>
      <c r="CP521" s="99"/>
      <c r="CQ521" s="99"/>
      <c r="CR521" s="99"/>
      <c r="CS521" s="99"/>
      <c r="CT521" s="99"/>
      <c r="CU521" s="99"/>
      <c r="CV521" s="99"/>
      <c r="CW521" s="99"/>
      <c r="CX521" s="99"/>
      <c r="CY521" s="99"/>
    </row>
    <row r="522" spans="1:103">
      <c r="A522" s="119"/>
      <c r="B522" s="119"/>
      <c r="D522" s="119"/>
      <c r="E522" s="70"/>
      <c r="F522" s="70"/>
      <c r="G522" s="70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9"/>
      <c r="BN522" s="99"/>
      <c r="BO522" s="99"/>
      <c r="BP522" s="99"/>
      <c r="BQ522" s="99"/>
      <c r="BR522" s="99"/>
      <c r="BS522" s="99"/>
      <c r="BT522" s="99"/>
      <c r="BU522" s="99"/>
      <c r="BV522" s="99"/>
      <c r="BW522" s="99"/>
      <c r="BX522" s="99"/>
      <c r="BY522" s="99"/>
      <c r="BZ522" s="99"/>
      <c r="CA522" s="99"/>
      <c r="CB522" s="99"/>
      <c r="CC522" s="99"/>
      <c r="CD522" s="99"/>
      <c r="CE522" s="99"/>
      <c r="CF522" s="99"/>
      <c r="CG522" s="99"/>
      <c r="CH522" s="99"/>
      <c r="CI522" s="99"/>
      <c r="CJ522" s="99"/>
      <c r="CK522" s="99"/>
      <c r="CL522" s="99"/>
      <c r="CM522" s="99"/>
      <c r="CN522" s="99"/>
      <c r="CO522" s="99"/>
      <c r="CP522" s="99"/>
      <c r="CQ522" s="99"/>
      <c r="CR522" s="99"/>
      <c r="CS522" s="99"/>
      <c r="CT522" s="99"/>
      <c r="CU522" s="99"/>
      <c r="CV522" s="99"/>
      <c r="CW522" s="99"/>
      <c r="CX522" s="99"/>
      <c r="CY522" s="99"/>
    </row>
    <row r="523" spans="1:103">
      <c r="A523" s="119"/>
      <c r="B523" s="119"/>
      <c r="D523" s="119"/>
      <c r="E523" s="70"/>
      <c r="F523" s="70"/>
      <c r="G523" s="70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9"/>
      <c r="BN523" s="99"/>
      <c r="BO523" s="99"/>
      <c r="BP523" s="99"/>
      <c r="BQ523" s="99"/>
      <c r="BR523" s="99"/>
      <c r="BS523" s="99"/>
      <c r="BT523" s="99"/>
      <c r="BU523" s="99"/>
      <c r="BV523" s="99"/>
      <c r="BW523" s="99"/>
      <c r="BX523" s="99"/>
      <c r="BY523" s="99"/>
      <c r="BZ523" s="99"/>
      <c r="CA523" s="99"/>
      <c r="CB523" s="99"/>
      <c r="CC523" s="99"/>
      <c r="CD523" s="99"/>
      <c r="CE523" s="99"/>
      <c r="CF523" s="99"/>
      <c r="CG523" s="99"/>
      <c r="CH523" s="99"/>
      <c r="CI523" s="99"/>
      <c r="CJ523" s="99"/>
      <c r="CK523" s="99"/>
      <c r="CL523" s="99"/>
      <c r="CM523" s="99"/>
      <c r="CN523" s="99"/>
      <c r="CO523" s="99"/>
      <c r="CP523" s="99"/>
      <c r="CQ523" s="99"/>
      <c r="CR523" s="99"/>
      <c r="CS523" s="99"/>
      <c r="CT523" s="99"/>
      <c r="CU523" s="99"/>
      <c r="CV523" s="99"/>
      <c r="CW523" s="99"/>
      <c r="CX523" s="99"/>
      <c r="CY523" s="99"/>
    </row>
    <row r="524" spans="1:103">
      <c r="A524" s="119"/>
      <c r="B524" s="119"/>
      <c r="D524" s="119"/>
      <c r="E524" s="70"/>
      <c r="F524" s="70"/>
      <c r="G524" s="70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9"/>
      <c r="BN524" s="99"/>
      <c r="BO524" s="99"/>
      <c r="BP524" s="99"/>
      <c r="BQ524" s="99"/>
      <c r="BR524" s="99"/>
      <c r="BS524" s="99"/>
      <c r="BT524" s="99"/>
      <c r="BU524" s="99"/>
      <c r="BV524" s="99"/>
      <c r="BW524" s="99"/>
      <c r="BX524" s="99"/>
      <c r="BY524" s="99"/>
      <c r="BZ524" s="99"/>
      <c r="CA524" s="99"/>
      <c r="CB524" s="99"/>
      <c r="CC524" s="99"/>
      <c r="CD524" s="99"/>
      <c r="CE524" s="99"/>
      <c r="CF524" s="99"/>
      <c r="CG524" s="99"/>
      <c r="CH524" s="99"/>
      <c r="CI524" s="99"/>
      <c r="CJ524" s="99"/>
      <c r="CK524" s="99"/>
      <c r="CL524" s="99"/>
      <c r="CM524" s="99"/>
      <c r="CN524" s="99"/>
      <c r="CO524" s="99"/>
      <c r="CP524" s="99"/>
      <c r="CQ524" s="99"/>
      <c r="CR524" s="99"/>
      <c r="CS524" s="99"/>
      <c r="CT524" s="99"/>
      <c r="CU524" s="99"/>
      <c r="CV524" s="99"/>
      <c r="CW524" s="99"/>
      <c r="CX524" s="99"/>
      <c r="CY524" s="99"/>
    </row>
    <row r="525" spans="1:103">
      <c r="A525" s="119"/>
      <c r="B525" s="119"/>
      <c r="D525" s="119"/>
      <c r="E525" s="70"/>
      <c r="F525" s="70"/>
      <c r="G525" s="70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9"/>
      <c r="BN525" s="99"/>
      <c r="BO525" s="99"/>
      <c r="BP525" s="99"/>
      <c r="BQ525" s="99"/>
      <c r="BR525" s="99"/>
      <c r="BS525" s="99"/>
      <c r="BT525" s="99"/>
      <c r="BU525" s="99"/>
      <c r="BV525" s="99"/>
      <c r="BW525" s="99"/>
      <c r="BX525" s="99"/>
      <c r="BY525" s="99"/>
      <c r="BZ525" s="99"/>
      <c r="CA525" s="99"/>
      <c r="CB525" s="99"/>
      <c r="CC525" s="99"/>
      <c r="CD525" s="99"/>
      <c r="CE525" s="99"/>
      <c r="CF525" s="99"/>
      <c r="CG525" s="99"/>
      <c r="CH525" s="99"/>
      <c r="CI525" s="99"/>
      <c r="CJ525" s="99"/>
      <c r="CK525" s="99"/>
      <c r="CL525" s="99"/>
      <c r="CM525" s="99"/>
      <c r="CN525" s="99"/>
      <c r="CO525" s="99"/>
      <c r="CP525" s="99"/>
      <c r="CQ525" s="99"/>
      <c r="CR525" s="99"/>
      <c r="CS525" s="99"/>
      <c r="CT525" s="99"/>
      <c r="CU525" s="99"/>
      <c r="CV525" s="99"/>
      <c r="CW525" s="99"/>
      <c r="CX525" s="99"/>
      <c r="CY525" s="99"/>
    </row>
    <row r="526" spans="1:103">
      <c r="A526" s="119"/>
      <c r="B526" s="119"/>
      <c r="D526" s="119"/>
      <c r="E526" s="70"/>
      <c r="F526" s="70"/>
      <c r="G526" s="70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9"/>
      <c r="BN526" s="99"/>
      <c r="BO526" s="99"/>
      <c r="BP526" s="99"/>
      <c r="BQ526" s="99"/>
      <c r="BR526" s="99"/>
      <c r="BS526" s="99"/>
      <c r="BT526" s="99"/>
      <c r="BU526" s="99"/>
      <c r="BV526" s="99"/>
      <c r="BW526" s="99"/>
      <c r="BX526" s="99"/>
      <c r="BY526" s="99"/>
      <c r="BZ526" s="99"/>
      <c r="CA526" s="99"/>
      <c r="CB526" s="99"/>
      <c r="CC526" s="99"/>
      <c r="CD526" s="99"/>
      <c r="CE526" s="99"/>
      <c r="CF526" s="99"/>
      <c r="CG526" s="99"/>
      <c r="CH526" s="99"/>
      <c r="CI526" s="99"/>
      <c r="CJ526" s="99"/>
      <c r="CK526" s="99"/>
      <c r="CL526" s="99"/>
      <c r="CM526" s="99"/>
      <c r="CN526" s="99"/>
      <c r="CO526" s="99"/>
      <c r="CP526" s="99"/>
      <c r="CQ526" s="99"/>
      <c r="CR526" s="99"/>
      <c r="CS526" s="99"/>
      <c r="CT526" s="99"/>
      <c r="CU526" s="99"/>
      <c r="CV526" s="99"/>
      <c r="CW526" s="99"/>
      <c r="CX526" s="99"/>
      <c r="CY526" s="99"/>
    </row>
    <row r="527" spans="1:103">
      <c r="A527" s="119"/>
      <c r="B527" s="119"/>
      <c r="D527" s="119"/>
      <c r="E527" s="70"/>
      <c r="F527" s="70"/>
      <c r="G527" s="70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9"/>
      <c r="BN527" s="99"/>
      <c r="BO527" s="99"/>
      <c r="BP527" s="99"/>
      <c r="BQ527" s="99"/>
      <c r="BR527" s="99"/>
      <c r="BS527" s="99"/>
      <c r="BT527" s="99"/>
      <c r="BU527" s="99"/>
      <c r="BV527" s="99"/>
      <c r="BW527" s="99"/>
      <c r="BX527" s="99"/>
      <c r="BY527" s="99"/>
      <c r="BZ527" s="99"/>
      <c r="CA527" s="99"/>
      <c r="CB527" s="99"/>
      <c r="CC527" s="99"/>
      <c r="CD527" s="99"/>
      <c r="CE527" s="99"/>
      <c r="CF527" s="99"/>
      <c r="CG527" s="99"/>
      <c r="CH527" s="99"/>
      <c r="CI527" s="99"/>
      <c r="CJ527" s="99"/>
      <c r="CK527" s="99"/>
      <c r="CL527" s="99"/>
      <c r="CM527" s="99"/>
      <c r="CN527" s="99"/>
      <c r="CO527" s="99"/>
      <c r="CP527" s="99"/>
      <c r="CQ527" s="99"/>
      <c r="CR527" s="99"/>
      <c r="CS527" s="99"/>
      <c r="CT527" s="99"/>
      <c r="CU527" s="99"/>
      <c r="CV527" s="99"/>
      <c r="CW527" s="99"/>
      <c r="CX527" s="99"/>
      <c r="CY527" s="99"/>
    </row>
    <row r="528" spans="1:103">
      <c r="A528" s="119"/>
      <c r="B528" s="119"/>
      <c r="D528" s="119"/>
      <c r="E528" s="70"/>
      <c r="F528" s="70"/>
      <c r="G528" s="70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99"/>
      <c r="BW528" s="99"/>
      <c r="BX528" s="99"/>
      <c r="BY528" s="99"/>
      <c r="BZ528" s="99"/>
      <c r="CA528" s="99"/>
      <c r="CB528" s="99"/>
      <c r="CC528" s="99"/>
      <c r="CD528" s="99"/>
      <c r="CE528" s="99"/>
      <c r="CF528" s="99"/>
      <c r="CG528" s="99"/>
      <c r="CH528" s="99"/>
      <c r="CI528" s="99"/>
      <c r="CJ528" s="99"/>
      <c r="CK528" s="99"/>
      <c r="CL528" s="99"/>
      <c r="CM528" s="99"/>
      <c r="CN528" s="99"/>
      <c r="CO528" s="99"/>
      <c r="CP528" s="99"/>
      <c r="CQ528" s="99"/>
      <c r="CR528" s="99"/>
      <c r="CS528" s="99"/>
      <c r="CT528" s="99"/>
      <c r="CU528" s="99"/>
      <c r="CV528" s="99"/>
      <c r="CW528" s="99"/>
      <c r="CX528" s="99"/>
      <c r="CY528" s="99"/>
    </row>
    <row r="529" spans="1:103">
      <c r="A529" s="119"/>
      <c r="B529" s="119"/>
      <c r="D529" s="119"/>
      <c r="E529" s="70"/>
      <c r="F529" s="70"/>
      <c r="G529" s="70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9"/>
      <c r="BN529" s="99"/>
      <c r="BO529" s="99"/>
      <c r="BP529" s="99"/>
      <c r="BQ529" s="99"/>
      <c r="BR529" s="99"/>
      <c r="BS529" s="99"/>
      <c r="BT529" s="99"/>
      <c r="BU529" s="99"/>
      <c r="BV529" s="99"/>
      <c r="BW529" s="99"/>
      <c r="BX529" s="99"/>
      <c r="BY529" s="99"/>
      <c r="BZ529" s="99"/>
      <c r="CA529" s="99"/>
      <c r="CB529" s="99"/>
      <c r="CC529" s="99"/>
      <c r="CD529" s="99"/>
      <c r="CE529" s="99"/>
      <c r="CF529" s="99"/>
      <c r="CG529" s="99"/>
      <c r="CH529" s="99"/>
      <c r="CI529" s="99"/>
      <c r="CJ529" s="99"/>
      <c r="CK529" s="99"/>
      <c r="CL529" s="99"/>
      <c r="CM529" s="99"/>
      <c r="CN529" s="99"/>
      <c r="CO529" s="99"/>
      <c r="CP529" s="99"/>
      <c r="CQ529" s="99"/>
      <c r="CR529" s="99"/>
      <c r="CS529" s="99"/>
      <c r="CT529" s="99"/>
      <c r="CU529" s="99"/>
      <c r="CV529" s="99"/>
      <c r="CW529" s="99"/>
      <c r="CX529" s="99"/>
      <c r="CY529" s="99"/>
    </row>
    <row r="530" spans="1:103">
      <c r="A530" s="119"/>
      <c r="B530" s="119"/>
      <c r="D530" s="119"/>
      <c r="E530" s="70"/>
      <c r="F530" s="70"/>
      <c r="G530" s="70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9"/>
      <c r="BN530" s="99"/>
      <c r="BO530" s="99"/>
      <c r="BP530" s="99"/>
      <c r="BQ530" s="99"/>
      <c r="BR530" s="99"/>
      <c r="BS530" s="99"/>
      <c r="BT530" s="99"/>
      <c r="BU530" s="99"/>
      <c r="BV530" s="99"/>
      <c r="BW530" s="99"/>
      <c r="BX530" s="99"/>
      <c r="BY530" s="99"/>
      <c r="BZ530" s="99"/>
      <c r="CA530" s="99"/>
      <c r="CB530" s="99"/>
      <c r="CC530" s="99"/>
      <c r="CD530" s="99"/>
      <c r="CE530" s="99"/>
      <c r="CF530" s="99"/>
      <c r="CG530" s="99"/>
      <c r="CH530" s="99"/>
      <c r="CI530" s="99"/>
      <c r="CJ530" s="99"/>
      <c r="CK530" s="99"/>
      <c r="CL530" s="99"/>
      <c r="CM530" s="99"/>
      <c r="CN530" s="99"/>
      <c r="CO530" s="99"/>
      <c r="CP530" s="99"/>
      <c r="CQ530" s="99"/>
      <c r="CR530" s="99"/>
      <c r="CS530" s="99"/>
      <c r="CT530" s="99"/>
      <c r="CU530" s="99"/>
      <c r="CV530" s="99"/>
      <c r="CW530" s="99"/>
      <c r="CX530" s="99"/>
      <c r="CY530" s="99"/>
    </row>
    <row r="531" spans="1:103">
      <c r="A531" s="119"/>
      <c r="B531" s="119"/>
      <c r="D531" s="119"/>
      <c r="E531" s="70"/>
      <c r="F531" s="70"/>
      <c r="G531" s="70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9"/>
      <c r="BN531" s="99"/>
      <c r="BO531" s="99"/>
      <c r="BP531" s="99"/>
      <c r="BQ531" s="99"/>
      <c r="BR531" s="99"/>
      <c r="BS531" s="99"/>
      <c r="BT531" s="99"/>
      <c r="BU531" s="99"/>
      <c r="BV531" s="99"/>
      <c r="BW531" s="99"/>
      <c r="BX531" s="99"/>
      <c r="BY531" s="99"/>
      <c r="BZ531" s="99"/>
      <c r="CA531" s="99"/>
      <c r="CB531" s="99"/>
      <c r="CC531" s="99"/>
      <c r="CD531" s="99"/>
      <c r="CE531" s="99"/>
      <c r="CF531" s="99"/>
      <c r="CG531" s="99"/>
      <c r="CH531" s="99"/>
      <c r="CI531" s="99"/>
      <c r="CJ531" s="99"/>
      <c r="CK531" s="99"/>
      <c r="CL531" s="99"/>
      <c r="CM531" s="99"/>
      <c r="CN531" s="99"/>
      <c r="CO531" s="99"/>
      <c r="CP531" s="99"/>
      <c r="CQ531" s="99"/>
      <c r="CR531" s="99"/>
      <c r="CS531" s="99"/>
      <c r="CT531" s="99"/>
      <c r="CU531" s="99"/>
      <c r="CV531" s="99"/>
      <c r="CW531" s="99"/>
      <c r="CX531" s="99"/>
      <c r="CY531" s="99"/>
    </row>
    <row r="532" spans="1:103">
      <c r="A532" s="119"/>
      <c r="B532" s="119"/>
      <c r="D532" s="119"/>
      <c r="E532" s="70"/>
      <c r="F532" s="70"/>
      <c r="G532" s="70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  <c r="BP532" s="99"/>
      <c r="BQ532" s="99"/>
      <c r="BR532" s="99"/>
      <c r="BS532" s="99"/>
      <c r="BT532" s="99"/>
      <c r="BU532" s="99"/>
      <c r="BV532" s="99"/>
      <c r="BW532" s="99"/>
      <c r="BX532" s="99"/>
      <c r="BY532" s="99"/>
      <c r="BZ532" s="99"/>
      <c r="CA532" s="99"/>
      <c r="CB532" s="99"/>
      <c r="CC532" s="99"/>
      <c r="CD532" s="99"/>
      <c r="CE532" s="99"/>
      <c r="CF532" s="99"/>
      <c r="CG532" s="99"/>
      <c r="CH532" s="99"/>
      <c r="CI532" s="99"/>
      <c r="CJ532" s="99"/>
      <c r="CK532" s="99"/>
      <c r="CL532" s="99"/>
      <c r="CM532" s="99"/>
      <c r="CN532" s="99"/>
      <c r="CO532" s="99"/>
      <c r="CP532" s="99"/>
      <c r="CQ532" s="99"/>
      <c r="CR532" s="99"/>
      <c r="CS532" s="99"/>
      <c r="CT532" s="99"/>
      <c r="CU532" s="99"/>
      <c r="CV532" s="99"/>
      <c r="CW532" s="99"/>
      <c r="CX532" s="99"/>
      <c r="CY532" s="99"/>
    </row>
    <row r="533" spans="1:103">
      <c r="A533" s="119"/>
      <c r="B533" s="119"/>
      <c r="D533" s="119"/>
      <c r="E533" s="70"/>
      <c r="F533" s="70"/>
      <c r="G533" s="70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99"/>
      <c r="BW533" s="99"/>
      <c r="BX533" s="99"/>
      <c r="BY533" s="99"/>
      <c r="BZ533" s="99"/>
      <c r="CA533" s="99"/>
      <c r="CB533" s="99"/>
      <c r="CC533" s="99"/>
      <c r="CD533" s="99"/>
      <c r="CE533" s="99"/>
      <c r="CF533" s="99"/>
      <c r="CG533" s="99"/>
      <c r="CH533" s="99"/>
      <c r="CI533" s="99"/>
      <c r="CJ533" s="99"/>
      <c r="CK533" s="99"/>
      <c r="CL533" s="99"/>
      <c r="CM533" s="99"/>
      <c r="CN533" s="99"/>
      <c r="CO533" s="99"/>
      <c r="CP533" s="99"/>
      <c r="CQ533" s="99"/>
      <c r="CR533" s="99"/>
      <c r="CS533" s="99"/>
      <c r="CT533" s="99"/>
      <c r="CU533" s="99"/>
      <c r="CV533" s="99"/>
      <c r="CW533" s="99"/>
      <c r="CX533" s="99"/>
      <c r="CY533" s="99"/>
    </row>
    <row r="534" spans="1:103">
      <c r="A534" s="119"/>
      <c r="B534" s="119"/>
      <c r="D534" s="119"/>
      <c r="E534" s="70"/>
      <c r="F534" s="70"/>
      <c r="G534" s="70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99"/>
      <c r="BW534" s="99"/>
      <c r="BX534" s="99"/>
      <c r="BY534" s="99"/>
      <c r="BZ534" s="99"/>
      <c r="CA534" s="99"/>
      <c r="CB534" s="99"/>
      <c r="CC534" s="99"/>
      <c r="CD534" s="99"/>
      <c r="CE534" s="99"/>
      <c r="CF534" s="99"/>
      <c r="CG534" s="99"/>
      <c r="CH534" s="99"/>
      <c r="CI534" s="99"/>
      <c r="CJ534" s="99"/>
      <c r="CK534" s="99"/>
      <c r="CL534" s="99"/>
      <c r="CM534" s="99"/>
      <c r="CN534" s="99"/>
      <c r="CO534" s="99"/>
      <c r="CP534" s="99"/>
      <c r="CQ534" s="99"/>
      <c r="CR534" s="99"/>
      <c r="CS534" s="99"/>
      <c r="CT534" s="99"/>
      <c r="CU534" s="99"/>
      <c r="CV534" s="99"/>
      <c r="CW534" s="99"/>
      <c r="CX534" s="99"/>
      <c r="CY534" s="99"/>
    </row>
    <row r="535" spans="1:103">
      <c r="A535" s="119"/>
      <c r="B535" s="119"/>
      <c r="D535" s="119"/>
      <c r="E535" s="70"/>
      <c r="F535" s="70"/>
      <c r="G535" s="70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99"/>
      <c r="BW535" s="99"/>
      <c r="BX535" s="99"/>
      <c r="BY535" s="99"/>
      <c r="BZ535" s="99"/>
      <c r="CA535" s="99"/>
      <c r="CB535" s="99"/>
      <c r="CC535" s="99"/>
      <c r="CD535" s="99"/>
      <c r="CE535" s="99"/>
      <c r="CF535" s="99"/>
      <c r="CG535" s="99"/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  <c r="CW535" s="99"/>
      <c r="CX535" s="99"/>
      <c r="CY535" s="99"/>
    </row>
    <row r="536" spans="1:103">
      <c r="A536" s="119"/>
      <c r="B536" s="119"/>
      <c r="D536" s="119"/>
      <c r="E536" s="70"/>
      <c r="F536" s="70"/>
      <c r="G536" s="70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99"/>
      <c r="BW536" s="99"/>
      <c r="BX536" s="99"/>
      <c r="BY536" s="99"/>
      <c r="BZ536" s="99"/>
      <c r="CA536" s="99"/>
      <c r="CB536" s="99"/>
      <c r="CC536" s="99"/>
      <c r="CD536" s="99"/>
      <c r="CE536" s="99"/>
      <c r="CF536" s="99"/>
      <c r="CG536" s="99"/>
      <c r="CH536" s="99"/>
      <c r="CI536" s="99"/>
      <c r="CJ536" s="99"/>
      <c r="CK536" s="99"/>
      <c r="CL536" s="99"/>
      <c r="CM536" s="99"/>
      <c r="CN536" s="99"/>
      <c r="CO536" s="99"/>
      <c r="CP536" s="99"/>
      <c r="CQ536" s="99"/>
      <c r="CR536" s="99"/>
      <c r="CS536" s="99"/>
      <c r="CT536" s="99"/>
      <c r="CU536" s="99"/>
      <c r="CV536" s="99"/>
      <c r="CW536" s="99"/>
      <c r="CX536" s="99"/>
      <c r="CY536" s="99"/>
    </row>
    <row r="537" spans="1:103">
      <c r="A537" s="119"/>
      <c r="B537" s="119"/>
      <c r="D537" s="119"/>
      <c r="E537" s="70"/>
      <c r="F537" s="70"/>
      <c r="G537" s="70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99"/>
      <c r="BW537" s="99"/>
      <c r="BX537" s="99"/>
      <c r="BY537" s="99"/>
      <c r="BZ537" s="99"/>
      <c r="CA537" s="99"/>
      <c r="CB537" s="99"/>
      <c r="CC537" s="99"/>
      <c r="CD537" s="99"/>
      <c r="CE537" s="99"/>
      <c r="CF537" s="99"/>
      <c r="CG537" s="99"/>
      <c r="CH537" s="99"/>
      <c r="CI537" s="99"/>
      <c r="CJ537" s="99"/>
      <c r="CK537" s="99"/>
      <c r="CL537" s="99"/>
      <c r="CM537" s="99"/>
      <c r="CN537" s="99"/>
      <c r="CO537" s="99"/>
      <c r="CP537" s="99"/>
      <c r="CQ537" s="99"/>
      <c r="CR537" s="99"/>
      <c r="CS537" s="99"/>
      <c r="CT537" s="99"/>
      <c r="CU537" s="99"/>
      <c r="CV537" s="99"/>
      <c r="CW537" s="99"/>
      <c r="CX537" s="99"/>
      <c r="CY537" s="99"/>
    </row>
    <row r="538" spans="1:103">
      <c r="A538" s="119"/>
      <c r="B538" s="119"/>
      <c r="D538" s="119"/>
      <c r="E538" s="70"/>
      <c r="F538" s="70"/>
      <c r="G538" s="70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  <c r="BP538" s="99"/>
      <c r="BQ538" s="99"/>
      <c r="BR538" s="99"/>
      <c r="BS538" s="99"/>
      <c r="BT538" s="99"/>
      <c r="BU538" s="99"/>
      <c r="BV538" s="99"/>
      <c r="BW538" s="99"/>
      <c r="BX538" s="99"/>
      <c r="BY538" s="99"/>
      <c r="BZ538" s="99"/>
      <c r="CA538" s="99"/>
      <c r="CB538" s="99"/>
      <c r="CC538" s="99"/>
      <c r="CD538" s="99"/>
      <c r="CE538" s="99"/>
      <c r="CF538" s="99"/>
      <c r="CG538" s="99"/>
      <c r="CH538" s="99"/>
      <c r="CI538" s="99"/>
      <c r="CJ538" s="99"/>
      <c r="CK538" s="99"/>
      <c r="CL538" s="99"/>
      <c r="CM538" s="99"/>
      <c r="CN538" s="99"/>
      <c r="CO538" s="99"/>
      <c r="CP538" s="99"/>
      <c r="CQ538" s="99"/>
      <c r="CR538" s="99"/>
      <c r="CS538" s="99"/>
      <c r="CT538" s="99"/>
      <c r="CU538" s="99"/>
      <c r="CV538" s="99"/>
      <c r="CW538" s="99"/>
      <c r="CX538" s="99"/>
      <c r="CY538" s="99"/>
    </row>
    <row r="539" spans="1:103">
      <c r="A539" s="119"/>
      <c r="B539" s="119"/>
      <c r="D539" s="119"/>
      <c r="E539" s="70"/>
      <c r="F539" s="70"/>
      <c r="G539" s="70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9"/>
      <c r="BN539" s="99"/>
      <c r="BO539" s="99"/>
      <c r="BP539" s="99"/>
      <c r="BQ539" s="99"/>
      <c r="BR539" s="99"/>
      <c r="BS539" s="99"/>
      <c r="BT539" s="99"/>
      <c r="BU539" s="99"/>
      <c r="BV539" s="99"/>
      <c r="BW539" s="99"/>
      <c r="BX539" s="99"/>
      <c r="BY539" s="99"/>
      <c r="BZ539" s="99"/>
      <c r="CA539" s="99"/>
      <c r="CB539" s="99"/>
      <c r="CC539" s="99"/>
      <c r="CD539" s="99"/>
      <c r="CE539" s="99"/>
      <c r="CF539" s="99"/>
      <c r="CG539" s="99"/>
      <c r="CH539" s="99"/>
      <c r="CI539" s="99"/>
      <c r="CJ539" s="99"/>
      <c r="CK539" s="99"/>
      <c r="CL539" s="99"/>
      <c r="CM539" s="99"/>
      <c r="CN539" s="99"/>
      <c r="CO539" s="99"/>
      <c r="CP539" s="99"/>
      <c r="CQ539" s="99"/>
      <c r="CR539" s="99"/>
      <c r="CS539" s="99"/>
      <c r="CT539" s="99"/>
      <c r="CU539" s="99"/>
      <c r="CV539" s="99"/>
      <c r="CW539" s="99"/>
      <c r="CX539" s="99"/>
      <c r="CY539" s="99"/>
    </row>
    <row r="540" spans="1:103">
      <c r="A540" s="119"/>
      <c r="B540" s="119"/>
      <c r="D540" s="119"/>
      <c r="E540" s="70"/>
      <c r="F540" s="70"/>
      <c r="G540" s="70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9"/>
      <c r="BN540" s="99"/>
      <c r="BO540" s="99"/>
      <c r="BP540" s="99"/>
      <c r="BQ540" s="99"/>
      <c r="BR540" s="99"/>
      <c r="BS540" s="99"/>
      <c r="BT540" s="99"/>
      <c r="BU540" s="99"/>
      <c r="BV540" s="99"/>
      <c r="BW540" s="99"/>
      <c r="BX540" s="99"/>
      <c r="BY540" s="99"/>
      <c r="BZ540" s="99"/>
      <c r="CA540" s="99"/>
      <c r="CB540" s="99"/>
      <c r="CC540" s="99"/>
      <c r="CD540" s="99"/>
      <c r="CE540" s="99"/>
      <c r="CF540" s="99"/>
      <c r="CG540" s="99"/>
      <c r="CH540" s="99"/>
      <c r="CI540" s="99"/>
      <c r="CJ540" s="99"/>
      <c r="CK540" s="99"/>
      <c r="CL540" s="99"/>
      <c r="CM540" s="99"/>
      <c r="CN540" s="99"/>
      <c r="CO540" s="99"/>
      <c r="CP540" s="99"/>
      <c r="CQ540" s="99"/>
      <c r="CR540" s="99"/>
      <c r="CS540" s="99"/>
      <c r="CT540" s="99"/>
      <c r="CU540" s="99"/>
      <c r="CV540" s="99"/>
      <c r="CW540" s="99"/>
      <c r="CX540" s="99"/>
      <c r="CY540" s="99"/>
    </row>
    <row r="541" spans="1:103">
      <c r="A541" s="119"/>
      <c r="B541" s="119"/>
      <c r="D541" s="119"/>
      <c r="E541" s="70"/>
      <c r="F541" s="70"/>
      <c r="G541" s="70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  <c r="BP541" s="99"/>
      <c r="BQ541" s="99"/>
      <c r="BR541" s="99"/>
      <c r="BS541" s="99"/>
      <c r="BT541" s="99"/>
      <c r="BU541" s="99"/>
      <c r="BV541" s="99"/>
      <c r="BW541" s="99"/>
      <c r="BX541" s="99"/>
      <c r="BY541" s="99"/>
      <c r="BZ541" s="99"/>
      <c r="CA541" s="99"/>
      <c r="CB541" s="99"/>
      <c r="CC541" s="99"/>
      <c r="CD541" s="99"/>
      <c r="CE541" s="99"/>
      <c r="CF541" s="99"/>
      <c r="CG541" s="99"/>
      <c r="CH541" s="99"/>
      <c r="CI541" s="99"/>
      <c r="CJ541" s="99"/>
      <c r="CK541" s="99"/>
      <c r="CL541" s="99"/>
      <c r="CM541" s="99"/>
      <c r="CN541" s="99"/>
      <c r="CO541" s="99"/>
      <c r="CP541" s="99"/>
      <c r="CQ541" s="99"/>
      <c r="CR541" s="99"/>
      <c r="CS541" s="99"/>
      <c r="CT541" s="99"/>
      <c r="CU541" s="99"/>
      <c r="CV541" s="99"/>
      <c r="CW541" s="99"/>
      <c r="CX541" s="99"/>
      <c r="CY541" s="99"/>
    </row>
    <row r="542" spans="1:103">
      <c r="A542" s="119"/>
      <c r="B542" s="119"/>
      <c r="D542" s="119"/>
      <c r="E542" s="70"/>
      <c r="F542" s="70"/>
      <c r="G542" s="70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  <c r="BP542" s="99"/>
      <c r="BQ542" s="99"/>
      <c r="BR542" s="99"/>
      <c r="BS542" s="99"/>
      <c r="BT542" s="99"/>
      <c r="BU542" s="99"/>
      <c r="BV542" s="99"/>
      <c r="BW542" s="99"/>
      <c r="BX542" s="99"/>
      <c r="BY542" s="99"/>
      <c r="BZ542" s="99"/>
      <c r="CA542" s="99"/>
      <c r="CB542" s="99"/>
      <c r="CC542" s="99"/>
      <c r="CD542" s="99"/>
      <c r="CE542" s="99"/>
      <c r="CF542" s="99"/>
      <c r="CG542" s="99"/>
      <c r="CH542" s="99"/>
      <c r="CI542" s="99"/>
      <c r="CJ542" s="99"/>
      <c r="CK542" s="99"/>
      <c r="CL542" s="99"/>
      <c r="CM542" s="99"/>
      <c r="CN542" s="99"/>
      <c r="CO542" s="99"/>
      <c r="CP542" s="99"/>
      <c r="CQ542" s="99"/>
      <c r="CR542" s="99"/>
      <c r="CS542" s="99"/>
      <c r="CT542" s="99"/>
      <c r="CU542" s="99"/>
      <c r="CV542" s="99"/>
      <c r="CW542" s="99"/>
      <c r="CX542" s="99"/>
      <c r="CY542" s="99"/>
    </row>
    <row r="543" spans="1:103">
      <c r="A543" s="119"/>
      <c r="B543" s="119"/>
      <c r="D543" s="119"/>
      <c r="E543" s="70"/>
      <c r="F543" s="70"/>
      <c r="G543" s="70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99"/>
      <c r="BR543" s="99"/>
      <c r="BS543" s="99"/>
      <c r="BT543" s="99"/>
      <c r="BU543" s="99"/>
      <c r="BV543" s="99"/>
      <c r="BW543" s="99"/>
      <c r="BX543" s="99"/>
      <c r="BY543" s="99"/>
      <c r="BZ543" s="99"/>
      <c r="CA543" s="99"/>
      <c r="CB543" s="99"/>
      <c r="CC543" s="99"/>
      <c r="CD543" s="99"/>
      <c r="CE543" s="99"/>
      <c r="CF543" s="99"/>
      <c r="CG543" s="99"/>
      <c r="CH543" s="99"/>
      <c r="CI543" s="99"/>
      <c r="CJ543" s="99"/>
      <c r="CK543" s="99"/>
      <c r="CL543" s="99"/>
      <c r="CM543" s="99"/>
      <c r="CN543" s="99"/>
      <c r="CO543" s="99"/>
      <c r="CP543" s="99"/>
      <c r="CQ543" s="99"/>
      <c r="CR543" s="99"/>
      <c r="CS543" s="99"/>
      <c r="CT543" s="99"/>
      <c r="CU543" s="99"/>
      <c r="CV543" s="99"/>
      <c r="CW543" s="99"/>
      <c r="CX543" s="99"/>
      <c r="CY543" s="99"/>
    </row>
    <row r="544" spans="1:103">
      <c r="A544" s="119"/>
      <c r="B544" s="119"/>
      <c r="D544" s="119"/>
      <c r="E544" s="70"/>
      <c r="F544" s="70"/>
      <c r="G544" s="70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  <c r="BP544" s="99"/>
      <c r="BQ544" s="99"/>
      <c r="BR544" s="99"/>
      <c r="BS544" s="99"/>
      <c r="BT544" s="99"/>
      <c r="BU544" s="99"/>
      <c r="BV544" s="99"/>
      <c r="BW544" s="99"/>
      <c r="BX544" s="99"/>
      <c r="BY544" s="99"/>
      <c r="BZ544" s="99"/>
      <c r="CA544" s="99"/>
      <c r="CB544" s="99"/>
      <c r="CC544" s="99"/>
      <c r="CD544" s="99"/>
      <c r="CE544" s="99"/>
      <c r="CF544" s="99"/>
      <c r="CG544" s="99"/>
      <c r="CH544" s="99"/>
      <c r="CI544" s="99"/>
      <c r="CJ544" s="99"/>
      <c r="CK544" s="99"/>
      <c r="CL544" s="99"/>
      <c r="CM544" s="99"/>
      <c r="CN544" s="99"/>
      <c r="CO544" s="99"/>
      <c r="CP544" s="99"/>
      <c r="CQ544" s="99"/>
      <c r="CR544" s="99"/>
      <c r="CS544" s="99"/>
      <c r="CT544" s="99"/>
      <c r="CU544" s="99"/>
      <c r="CV544" s="99"/>
      <c r="CW544" s="99"/>
      <c r="CX544" s="99"/>
      <c r="CY544" s="99"/>
    </row>
    <row r="545" spans="1:103">
      <c r="A545" s="119"/>
      <c r="B545" s="119"/>
      <c r="D545" s="119"/>
      <c r="E545" s="70"/>
      <c r="F545" s="70"/>
      <c r="G545" s="70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  <c r="CT545" s="99"/>
      <c r="CU545" s="99"/>
      <c r="CV545" s="99"/>
      <c r="CW545" s="99"/>
      <c r="CX545" s="99"/>
      <c r="CY545" s="99"/>
    </row>
    <row r="546" spans="1:103">
      <c r="A546" s="119"/>
      <c r="B546" s="119"/>
      <c r="D546" s="119"/>
      <c r="E546" s="70"/>
      <c r="F546" s="70"/>
      <c r="G546" s="70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  <c r="CT546" s="99"/>
      <c r="CU546" s="99"/>
      <c r="CV546" s="99"/>
      <c r="CW546" s="99"/>
      <c r="CX546" s="99"/>
      <c r="CY546" s="99"/>
    </row>
    <row r="547" spans="1:103">
      <c r="A547" s="119"/>
      <c r="B547" s="119"/>
      <c r="D547" s="119"/>
      <c r="E547" s="70"/>
      <c r="F547" s="70"/>
      <c r="G547" s="70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  <c r="CT547" s="99"/>
      <c r="CU547" s="99"/>
      <c r="CV547" s="99"/>
      <c r="CW547" s="99"/>
      <c r="CX547" s="99"/>
      <c r="CY547" s="99"/>
    </row>
    <row r="548" spans="1:103">
      <c r="A548" s="119"/>
      <c r="B548" s="119"/>
      <c r="D548" s="119"/>
      <c r="E548" s="70"/>
      <c r="F548" s="70"/>
      <c r="G548" s="70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  <c r="CW548" s="99"/>
      <c r="CX548" s="99"/>
      <c r="CY548" s="99"/>
    </row>
    <row r="549" spans="1:103">
      <c r="A549" s="119"/>
      <c r="B549" s="119"/>
      <c r="D549" s="119"/>
      <c r="E549" s="70"/>
      <c r="F549" s="70"/>
      <c r="G549" s="70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  <c r="CW549" s="99"/>
      <c r="CX549" s="99"/>
      <c r="CY549" s="99"/>
    </row>
    <row r="550" spans="1:103">
      <c r="A550" s="119"/>
      <c r="B550" s="119"/>
      <c r="D550" s="119"/>
      <c r="E550" s="70"/>
      <c r="F550" s="70"/>
      <c r="G550" s="70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  <c r="CW550" s="99"/>
      <c r="CX550" s="99"/>
      <c r="CY550" s="99"/>
    </row>
    <row r="551" spans="1:103">
      <c r="A551" s="119"/>
      <c r="B551" s="119"/>
      <c r="D551" s="119"/>
      <c r="E551" s="70"/>
      <c r="F551" s="70"/>
      <c r="G551" s="70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  <c r="CW551" s="99"/>
      <c r="CX551" s="99"/>
      <c r="CY551" s="99"/>
    </row>
    <row r="552" spans="1:103">
      <c r="A552" s="119"/>
      <c r="B552" s="119"/>
      <c r="D552" s="119"/>
      <c r="E552" s="70"/>
      <c r="F552" s="70"/>
      <c r="G552" s="70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</row>
    <row r="553" spans="1:103">
      <c r="A553" s="119"/>
      <c r="B553" s="119"/>
      <c r="D553" s="119"/>
      <c r="E553" s="70"/>
      <c r="F553" s="70"/>
      <c r="G553" s="70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  <c r="CW553" s="99"/>
      <c r="CX553" s="99"/>
      <c r="CY553" s="99"/>
    </row>
    <row r="554" spans="1:103">
      <c r="A554" s="119"/>
      <c r="B554" s="119"/>
      <c r="D554" s="119"/>
      <c r="E554" s="70"/>
      <c r="F554" s="70"/>
      <c r="G554" s="70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99"/>
      <c r="CY554" s="99"/>
    </row>
    <row r="555" spans="1:103">
      <c r="A555" s="119"/>
      <c r="B555" s="119"/>
      <c r="D555" s="119"/>
      <c r="E555" s="70"/>
      <c r="F555" s="70"/>
      <c r="G555" s="70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  <c r="CW555" s="99"/>
      <c r="CX555" s="99"/>
      <c r="CY555" s="99"/>
    </row>
    <row r="556" spans="1:103">
      <c r="A556" s="119"/>
      <c r="B556" s="119"/>
      <c r="D556" s="119"/>
      <c r="E556" s="70"/>
      <c r="F556" s="70"/>
      <c r="G556" s="70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  <c r="CW556" s="99"/>
      <c r="CX556" s="99"/>
      <c r="CY556" s="99"/>
    </row>
    <row r="557" spans="1:103">
      <c r="A557" s="119"/>
      <c r="B557" s="119"/>
      <c r="D557" s="119"/>
      <c r="E557" s="70"/>
      <c r="F557" s="70"/>
      <c r="G557" s="70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  <c r="CW557" s="99"/>
      <c r="CX557" s="99"/>
      <c r="CY557" s="99"/>
    </row>
    <row r="558" spans="1:103">
      <c r="A558" s="119"/>
      <c r="B558" s="119"/>
      <c r="D558" s="119"/>
      <c r="E558" s="70"/>
      <c r="F558" s="70"/>
      <c r="G558" s="70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  <c r="CW558" s="99"/>
      <c r="CX558" s="99"/>
      <c r="CY558" s="99"/>
    </row>
    <row r="559" spans="1:103">
      <c r="A559" s="119"/>
      <c r="B559" s="119"/>
      <c r="D559" s="119"/>
      <c r="E559" s="70"/>
      <c r="F559" s="70"/>
      <c r="G559" s="70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</row>
    <row r="560" spans="1:103">
      <c r="A560" s="119"/>
      <c r="B560" s="119"/>
      <c r="D560" s="119"/>
      <c r="E560" s="70"/>
      <c r="F560" s="70"/>
      <c r="G560" s="70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</row>
    <row r="561" spans="1:103">
      <c r="A561" s="119"/>
      <c r="B561" s="119"/>
      <c r="D561" s="119"/>
      <c r="E561" s="70"/>
      <c r="F561" s="70"/>
      <c r="G561" s="70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  <c r="CW561" s="99"/>
      <c r="CX561" s="99"/>
      <c r="CY561" s="99"/>
    </row>
    <row r="562" spans="1:103">
      <c r="A562" s="119"/>
      <c r="B562" s="119"/>
      <c r="D562" s="119"/>
      <c r="E562" s="70"/>
      <c r="F562" s="70"/>
      <c r="G562" s="70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  <c r="CT562" s="99"/>
      <c r="CU562" s="99"/>
      <c r="CV562" s="99"/>
      <c r="CW562" s="99"/>
      <c r="CX562" s="99"/>
      <c r="CY562" s="99"/>
    </row>
    <row r="563" spans="1:103">
      <c r="A563" s="119"/>
      <c r="B563" s="119"/>
      <c r="D563" s="119"/>
      <c r="E563" s="70"/>
      <c r="F563" s="70"/>
      <c r="G563" s="70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  <c r="CT563" s="99"/>
      <c r="CU563" s="99"/>
      <c r="CV563" s="99"/>
      <c r="CW563" s="99"/>
      <c r="CX563" s="99"/>
      <c r="CY563" s="99"/>
    </row>
    <row r="564" spans="1:103">
      <c r="A564" s="119"/>
      <c r="B564" s="119"/>
      <c r="D564" s="119"/>
      <c r="E564" s="70"/>
      <c r="F564" s="70"/>
      <c r="G564" s="70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  <c r="CW564" s="99"/>
      <c r="CX564" s="99"/>
      <c r="CY564" s="99"/>
    </row>
    <row r="565" spans="1:103">
      <c r="A565" s="119"/>
      <c r="B565" s="119"/>
      <c r="D565" s="119"/>
      <c r="E565" s="70"/>
      <c r="F565" s="70"/>
      <c r="G565" s="70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  <c r="CT565" s="99"/>
      <c r="CU565" s="99"/>
      <c r="CV565" s="99"/>
      <c r="CW565" s="99"/>
      <c r="CX565" s="99"/>
      <c r="CY565" s="99"/>
    </row>
    <row r="566" spans="1:103">
      <c r="A566" s="119"/>
      <c r="B566" s="119"/>
      <c r="D566" s="119"/>
      <c r="E566" s="70"/>
      <c r="F566" s="70"/>
      <c r="G566" s="70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  <c r="CT566" s="99"/>
      <c r="CU566" s="99"/>
      <c r="CV566" s="99"/>
      <c r="CW566" s="99"/>
      <c r="CX566" s="99"/>
      <c r="CY566" s="99"/>
    </row>
    <row r="567" spans="1:103">
      <c r="A567" s="119"/>
      <c r="B567" s="119"/>
      <c r="D567" s="119"/>
      <c r="E567" s="70"/>
      <c r="F567" s="70"/>
      <c r="G567" s="70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  <c r="BZ567" s="99"/>
      <c r="CA567" s="99"/>
      <c r="CB567" s="99"/>
      <c r="CC567" s="99"/>
      <c r="CD567" s="99"/>
      <c r="CE567" s="99"/>
      <c r="CF567" s="99"/>
      <c r="CG567" s="99"/>
      <c r="CH567" s="99"/>
      <c r="CI567" s="99"/>
      <c r="CJ567" s="99"/>
      <c r="CK567" s="99"/>
      <c r="CL567" s="99"/>
      <c r="CM567" s="99"/>
      <c r="CN567" s="99"/>
      <c r="CO567" s="99"/>
      <c r="CP567" s="99"/>
      <c r="CQ567" s="99"/>
      <c r="CR567" s="99"/>
      <c r="CS567" s="99"/>
      <c r="CT567" s="99"/>
      <c r="CU567" s="99"/>
      <c r="CV567" s="99"/>
      <c r="CW567" s="99"/>
      <c r="CX567" s="99"/>
      <c r="CY567" s="99"/>
    </row>
    <row r="568" spans="1:103">
      <c r="A568" s="119"/>
      <c r="B568" s="119"/>
      <c r="D568" s="119"/>
      <c r="E568" s="70"/>
      <c r="F568" s="70"/>
      <c r="G568" s="70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  <c r="BP568" s="99"/>
      <c r="BQ568" s="99"/>
      <c r="BR568" s="99"/>
      <c r="BS568" s="99"/>
      <c r="BT568" s="99"/>
      <c r="BU568" s="99"/>
      <c r="BV568" s="99"/>
      <c r="BW568" s="99"/>
      <c r="BX568" s="99"/>
      <c r="BY568" s="99"/>
      <c r="BZ568" s="99"/>
      <c r="CA568" s="99"/>
      <c r="CB568" s="99"/>
      <c r="CC568" s="99"/>
      <c r="CD568" s="99"/>
      <c r="CE568" s="99"/>
      <c r="CF568" s="99"/>
      <c r="CG568" s="99"/>
      <c r="CH568" s="99"/>
      <c r="CI568" s="99"/>
      <c r="CJ568" s="99"/>
      <c r="CK568" s="99"/>
      <c r="CL568" s="99"/>
      <c r="CM568" s="99"/>
      <c r="CN568" s="99"/>
      <c r="CO568" s="99"/>
      <c r="CP568" s="99"/>
      <c r="CQ568" s="99"/>
      <c r="CR568" s="99"/>
      <c r="CS568" s="99"/>
      <c r="CT568" s="99"/>
      <c r="CU568" s="99"/>
      <c r="CV568" s="99"/>
      <c r="CW568" s="99"/>
      <c r="CX568" s="99"/>
      <c r="CY568" s="99"/>
    </row>
    <row r="569" spans="1:103">
      <c r="A569" s="119"/>
      <c r="B569" s="119"/>
      <c r="D569" s="119"/>
      <c r="E569" s="70"/>
      <c r="F569" s="70"/>
      <c r="G569" s="70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  <c r="BP569" s="99"/>
      <c r="BQ569" s="99"/>
      <c r="BR569" s="99"/>
      <c r="BS569" s="99"/>
      <c r="BT569" s="99"/>
      <c r="BU569" s="99"/>
      <c r="BV569" s="99"/>
      <c r="BW569" s="99"/>
      <c r="BX569" s="99"/>
      <c r="BY569" s="99"/>
      <c r="BZ569" s="99"/>
      <c r="CA569" s="99"/>
      <c r="CB569" s="99"/>
      <c r="CC569" s="99"/>
      <c r="CD569" s="99"/>
      <c r="CE569" s="99"/>
      <c r="CF569" s="99"/>
      <c r="CG569" s="99"/>
      <c r="CH569" s="99"/>
      <c r="CI569" s="99"/>
      <c r="CJ569" s="99"/>
      <c r="CK569" s="99"/>
      <c r="CL569" s="99"/>
      <c r="CM569" s="99"/>
      <c r="CN569" s="99"/>
      <c r="CO569" s="99"/>
      <c r="CP569" s="99"/>
      <c r="CQ569" s="99"/>
      <c r="CR569" s="99"/>
      <c r="CS569" s="99"/>
      <c r="CT569" s="99"/>
      <c r="CU569" s="99"/>
      <c r="CV569" s="99"/>
      <c r="CW569" s="99"/>
      <c r="CX569" s="99"/>
      <c r="CY569" s="99"/>
    </row>
    <row r="570" spans="1:103">
      <c r="A570" s="119"/>
      <c r="B570" s="119"/>
      <c r="D570" s="119"/>
      <c r="E570" s="70"/>
      <c r="F570" s="70"/>
      <c r="G570" s="70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  <c r="BP570" s="99"/>
      <c r="BQ570" s="99"/>
      <c r="BR570" s="99"/>
      <c r="BS570" s="99"/>
      <c r="BT570" s="99"/>
      <c r="BU570" s="99"/>
      <c r="BV570" s="99"/>
      <c r="BW570" s="99"/>
      <c r="BX570" s="99"/>
      <c r="BY570" s="99"/>
      <c r="BZ570" s="99"/>
      <c r="CA570" s="99"/>
      <c r="CB570" s="99"/>
      <c r="CC570" s="99"/>
      <c r="CD570" s="99"/>
      <c r="CE570" s="99"/>
      <c r="CF570" s="99"/>
      <c r="CG570" s="99"/>
      <c r="CH570" s="99"/>
      <c r="CI570" s="99"/>
      <c r="CJ570" s="99"/>
      <c r="CK570" s="99"/>
      <c r="CL570" s="99"/>
      <c r="CM570" s="99"/>
      <c r="CN570" s="99"/>
      <c r="CO570" s="99"/>
      <c r="CP570" s="99"/>
      <c r="CQ570" s="99"/>
      <c r="CR570" s="99"/>
      <c r="CS570" s="99"/>
      <c r="CT570" s="99"/>
      <c r="CU570" s="99"/>
      <c r="CV570" s="99"/>
      <c r="CW570" s="99"/>
      <c r="CX570" s="99"/>
      <c r="CY570" s="99"/>
    </row>
    <row r="571" spans="1:103">
      <c r="A571" s="119"/>
      <c r="B571" s="119"/>
      <c r="D571" s="119"/>
      <c r="E571" s="70"/>
      <c r="F571" s="70"/>
      <c r="G571" s="70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  <c r="BP571" s="99"/>
      <c r="BQ571" s="99"/>
      <c r="BR571" s="99"/>
      <c r="BS571" s="99"/>
      <c r="BT571" s="99"/>
      <c r="BU571" s="99"/>
      <c r="BV571" s="99"/>
      <c r="BW571" s="99"/>
      <c r="BX571" s="99"/>
      <c r="BY571" s="99"/>
      <c r="BZ571" s="99"/>
      <c r="CA571" s="99"/>
      <c r="CB571" s="99"/>
      <c r="CC571" s="99"/>
      <c r="CD571" s="99"/>
      <c r="CE571" s="99"/>
      <c r="CF571" s="99"/>
      <c r="CG571" s="99"/>
      <c r="CH571" s="99"/>
      <c r="CI571" s="99"/>
      <c r="CJ571" s="99"/>
      <c r="CK571" s="99"/>
      <c r="CL571" s="99"/>
      <c r="CM571" s="99"/>
      <c r="CN571" s="99"/>
      <c r="CO571" s="99"/>
      <c r="CP571" s="99"/>
      <c r="CQ571" s="99"/>
      <c r="CR571" s="99"/>
      <c r="CS571" s="99"/>
      <c r="CT571" s="99"/>
      <c r="CU571" s="99"/>
      <c r="CV571" s="99"/>
      <c r="CW571" s="99"/>
      <c r="CX571" s="99"/>
      <c r="CY571" s="99"/>
    </row>
    <row r="572" spans="1:103">
      <c r="A572" s="119"/>
      <c r="B572" s="119"/>
      <c r="D572" s="119"/>
      <c r="E572" s="70"/>
      <c r="F572" s="70"/>
      <c r="G572" s="70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99"/>
      <c r="CD572" s="99"/>
      <c r="CE572" s="99"/>
      <c r="CF572" s="99"/>
      <c r="CG572" s="99"/>
      <c r="CH572" s="99"/>
      <c r="CI572" s="99"/>
      <c r="CJ572" s="99"/>
      <c r="CK572" s="99"/>
      <c r="CL572" s="99"/>
      <c r="CM572" s="99"/>
      <c r="CN572" s="99"/>
      <c r="CO572" s="99"/>
      <c r="CP572" s="99"/>
      <c r="CQ572" s="99"/>
      <c r="CR572" s="99"/>
      <c r="CS572" s="99"/>
      <c r="CT572" s="99"/>
      <c r="CU572" s="99"/>
      <c r="CV572" s="99"/>
      <c r="CW572" s="99"/>
      <c r="CX572" s="99"/>
      <c r="CY572" s="99"/>
    </row>
    <row r="573" spans="1:103">
      <c r="A573" s="119"/>
      <c r="B573" s="119"/>
      <c r="D573" s="119"/>
      <c r="E573" s="70"/>
      <c r="F573" s="70"/>
      <c r="G573" s="70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99"/>
      <c r="CD573" s="99"/>
      <c r="CE573" s="99"/>
      <c r="CF573" s="99"/>
      <c r="CG573" s="99"/>
      <c r="CH573" s="99"/>
      <c r="CI573" s="99"/>
      <c r="CJ573" s="99"/>
      <c r="CK573" s="99"/>
      <c r="CL573" s="99"/>
      <c r="CM573" s="99"/>
      <c r="CN573" s="99"/>
      <c r="CO573" s="99"/>
      <c r="CP573" s="99"/>
      <c r="CQ573" s="99"/>
      <c r="CR573" s="99"/>
      <c r="CS573" s="99"/>
      <c r="CT573" s="99"/>
      <c r="CU573" s="99"/>
      <c r="CV573" s="99"/>
      <c r="CW573" s="99"/>
      <c r="CX573" s="99"/>
      <c r="CY573" s="99"/>
    </row>
    <row r="574" spans="1:103">
      <c r="A574" s="119"/>
      <c r="B574" s="119"/>
      <c r="D574" s="119"/>
      <c r="E574" s="70"/>
      <c r="F574" s="70"/>
      <c r="G574" s="70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99"/>
      <c r="CD574" s="99"/>
      <c r="CE574" s="99"/>
      <c r="CF574" s="99"/>
      <c r="CG574" s="99"/>
      <c r="CH574" s="99"/>
      <c r="CI574" s="99"/>
      <c r="CJ574" s="99"/>
      <c r="CK574" s="99"/>
      <c r="CL574" s="99"/>
      <c r="CM574" s="99"/>
      <c r="CN574" s="99"/>
      <c r="CO574" s="99"/>
      <c r="CP574" s="99"/>
      <c r="CQ574" s="99"/>
      <c r="CR574" s="99"/>
      <c r="CS574" s="99"/>
      <c r="CT574" s="99"/>
      <c r="CU574" s="99"/>
      <c r="CV574" s="99"/>
      <c r="CW574" s="99"/>
      <c r="CX574" s="99"/>
      <c r="CY574" s="99"/>
    </row>
    <row r="575" spans="1:103">
      <c r="A575" s="119"/>
      <c r="B575" s="119"/>
      <c r="D575" s="119"/>
      <c r="E575" s="70"/>
      <c r="F575" s="70"/>
      <c r="G575" s="70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99"/>
      <c r="BR575" s="99"/>
      <c r="BS575" s="99"/>
      <c r="BT575" s="99"/>
      <c r="BU575" s="99"/>
      <c r="BV575" s="99"/>
      <c r="BW575" s="99"/>
      <c r="BX575" s="99"/>
      <c r="BY575" s="99"/>
      <c r="BZ575" s="99"/>
      <c r="CA575" s="99"/>
      <c r="CB575" s="99"/>
      <c r="CC575" s="99"/>
      <c r="CD575" s="99"/>
      <c r="CE575" s="99"/>
      <c r="CF575" s="99"/>
      <c r="CG575" s="99"/>
      <c r="CH575" s="99"/>
      <c r="CI575" s="99"/>
      <c r="CJ575" s="99"/>
      <c r="CK575" s="99"/>
      <c r="CL575" s="99"/>
      <c r="CM575" s="99"/>
      <c r="CN575" s="99"/>
      <c r="CO575" s="99"/>
      <c r="CP575" s="99"/>
      <c r="CQ575" s="99"/>
      <c r="CR575" s="99"/>
      <c r="CS575" s="99"/>
      <c r="CT575" s="99"/>
      <c r="CU575" s="99"/>
      <c r="CV575" s="99"/>
      <c r="CW575" s="99"/>
      <c r="CX575" s="99"/>
      <c r="CY575" s="99"/>
    </row>
    <row r="576" spans="1:103">
      <c r="A576" s="119"/>
      <c r="B576" s="119"/>
      <c r="D576" s="119"/>
      <c r="E576" s="70"/>
      <c r="F576" s="70"/>
      <c r="G576" s="70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99"/>
      <c r="BR576" s="99"/>
      <c r="BS576" s="99"/>
      <c r="BT576" s="99"/>
      <c r="BU576" s="99"/>
      <c r="BV576" s="99"/>
      <c r="BW576" s="99"/>
      <c r="BX576" s="99"/>
      <c r="BY576" s="99"/>
      <c r="BZ576" s="99"/>
      <c r="CA576" s="99"/>
      <c r="CB576" s="99"/>
      <c r="CC576" s="99"/>
      <c r="CD576" s="99"/>
      <c r="CE576" s="99"/>
      <c r="CF576" s="99"/>
      <c r="CG576" s="99"/>
      <c r="CH576" s="99"/>
      <c r="CI576" s="99"/>
      <c r="CJ576" s="99"/>
      <c r="CK576" s="99"/>
      <c r="CL576" s="99"/>
      <c r="CM576" s="99"/>
      <c r="CN576" s="99"/>
      <c r="CO576" s="99"/>
      <c r="CP576" s="99"/>
      <c r="CQ576" s="99"/>
      <c r="CR576" s="99"/>
      <c r="CS576" s="99"/>
      <c r="CT576" s="99"/>
      <c r="CU576" s="99"/>
      <c r="CV576" s="99"/>
      <c r="CW576" s="99"/>
      <c r="CX576" s="99"/>
      <c r="CY576" s="99"/>
    </row>
    <row r="577" spans="1:103">
      <c r="A577" s="119"/>
      <c r="B577" s="119"/>
      <c r="D577" s="119"/>
      <c r="E577" s="70"/>
      <c r="F577" s="70"/>
      <c r="G577" s="70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  <c r="BP577" s="99"/>
      <c r="BQ577" s="99"/>
      <c r="BR577" s="99"/>
      <c r="BS577" s="99"/>
      <c r="BT577" s="99"/>
      <c r="BU577" s="99"/>
      <c r="BV577" s="99"/>
      <c r="BW577" s="99"/>
      <c r="BX577" s="99"/>
      <c r="BY577" s="99"/>
      <c r="BZ577" s="99"/>
      <c r="CA577" s="99"/>
      <c r="CB577" s="99"/>
      <c r="CC577" s="99"/>
      <c r="CD577" s="99"/>
      <c r="CE577" s="99"/>
      <c r="CF577" s="99"/>
      <c r="CG577" s="99"/>
      <c r="CH577" s="99"/>
      <c r="CI577" s="99"/>
      <c r="CJ577" s="99"/>
      <c r="CK577" s="99"/>
      <c r="CL577" s="99"/>
      <c r="CM577" s="99"/>
      <c r="CN577" s="99"/>
      <c r="CO577" s="99"/>
      <c r="CP577" s="99"/>
      <c r="CQ577" s="99"/>
      <c r="CR577" s="99"/>
      <c r="CS577" s="99"/>
      <c r="CT577" s="99"/>
      <c r="CU577" s="99"/>
      <c r="CV577" s="99"/>
      <c r="CW577" s="99"/>
      <c r="CX577" s="99"/>
      <c r="CY577" s="99"/>
    </row>
    <row r="578" spans="1:103">
      <c r="A578" s="119"/>
      <c r="B578" s="119"/>
      <c r="D578" s="119"/>
      <c r="E578" s="70"/>
      <c r="F578" s="70"/>
      <c r="G578" s="70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99"/>
      <c r="BR578" s="99"/>
      <c r="BS578" s="99"/>
      <c r="BT578" s="99"/>
      <c r="BU578" s="99"/>
      <c r="BV578" s="99"/>
      <c r="BW578" s="99"/>
      <c r="BX578" s="99"/>
      <c r="BY578" s="99"/>
      <c r="BZ578" s="99"/>
      <c r="CA578" s="99"/>
      <c r="CB578" s="99"/>
      <c r="CC578" s="99"/>
      <c r="CD578" s="99"/>
      <c r="CE578" s="99"/>
      <c r="CF578" s="99"/>
      <c r="CG578" s="99"/>
      <c r="CH578" s="99"/>
      <c r="CI578" s="99"/>
      <c r="CJ578" s="99"/>
      <c r="CK578" s="99"/>
      <c r="CL578" s="99"/>
      <c r="CM578" s="99"/>
      <c r="CN578" s="99"/>
      <c r="CO578" s="99"/>
      <c r="CP578" s="99"/>
      <c r="CQ578" s="99"/>
      <c r="CR578" s="99"/>
      <c r="CS578" s="99"/>
      <c r="CT578" s="99"/>
      <c r="CU578" s="99"/>
      <c r="CV578" s="99"/>
      <c r="CW578" s="99"/>
      <c r="CX578" s="99"/>
      <c r="CY578" s="99"/>
    </row>
    <row r="579" spans="1:103">
      <c r="A579" s="119"/>
      <c r="B579" s="119"/>
      <c r="D579" s="119"/>
      <c r="E579" s="70"/>
      <c r="F579" s="70"/>
      <c r="G579" s="70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99"/>
      <c r="BR579" s="99"/>
      <c r="BS579" s="99"/>
      <c r="BT579" s="99"/>
      <c r="BU579" s="99"/>
      <c r="BV579" s="99"/>
      <c r="BW579" s="99"/>
      <c r="BX579" s="99"/>
      <c r="BY579" s="99"/>
      <c r="BZ579" s="99"/>
      <c r="CA579" s="99"/>
      <c r="CB579" s="99"/>
      <c r="CC579" s="99"/>
      <c r="CD579" s="99"/>
      <c r="CE579" s="99"/>
      <c r="CF579" s="99"/>
      <c r="CG579" s="99"/>
      <c r="CH579" s="99"/>
      <c r="CI579" s="99"/>
      <c r="CJ579" s="99"/>
      <c r="CK579" s="99"/>
      <c r="CL579" s="99"/>
      <c r="CM579" s="99"/>
      <c r="CN579" s="99"/>
      <c r="CO579" s="99"/>
      <c r="CP579" s="99"/>
      <c r="CQ579" s="99"/>
      <c r="CR579" s="99"/>
      <c r="CS579" s="99"/>
      <c r="CT579" s="99"/>
      <c r="CU579" s="99"/>
      <c r="CV579" s="99"/>
      <c r="CW579" s="99"/>
      <c r="CX579" s="99"/>
      <c r="CY579" s="99"/>
    </row>
    <row r="580" spans="1:103">
      <c r="A580" s="119"/>
      <c r="B580" s="119"/>
      <c r="D580" s="119"/>
      <c r="E580" s="70"/>
      <c r="F580" s="70"/>
      <c r="G580" s="70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99"/>
      <c r="BR580" s="99"/>
      <c r="BS580" s="99"/>
      <c r="BT580" s="99"/>
      <c r="BU580" s="99"/>
      <c r="BV580" s="99"/>
      <c r="BW580" s="99"/>
      <c r="BX580" s="99"/>
      <c r="BY580" s="99"/>
      <c r="BZ580" s="99"/>
      <c r="CA580" s="99"/>
      <c r="CB580" s="99"/>
      <c r="CC580" s="99"/>
      <c r="CD580" s="99"/>
      <c r="CE580" s="99"/>
      <c r="CF580" s="99"/>
      <c r="CG580" s="99"/>
      <c r="CH580" s="99"/>
      <c r="CI580" s="99"/>
      <c r="CJ580" s="99"/>
      <c r="CK580" s="99"/>
      <c r="CL580" s="99"/>
      <c r="CM580" s="99"/>
      <c r="CN580" s="99"/>
      <c r="CO580" s="99"/>
      <c r="CP580" s="99"/>
      <c r="CQ580" s="99"/>
      <c r="CR580" s="99"/>
      <c r="CS580" s="99"/>
      <c r="CT580" s="99"/>
      <c r="CU580" s="99"/>
      <c r="CV580" s="99"/>
      <c r="CW580" s="99"/>
      <c r="CX580" s="99"/>
      <c r="CY580" s="99"/>
    </row>
    <row r="581" spans="1:103">
      <c r="A581" s="119"/>
      <c r="B581" s="119"/>
      <c r="D581" s="119"/>
      <c r="E581" s="70"/>
      <c r="F581" s="70"/>
      <c r="G581" s="70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99"/>
      <c r="BR581" s="99"/>
      <c r="BS581" s="99"/>
      <c r="BT581" s="99"/>
      <c r="BU581" s="99"/>
      <c r="BV581" s="99"/>
      <c r="BW581" s="99"/>
      <c r="BX581" s="99"/>
      <c r="BY581" s="99"/>
      <c r="BZ581" s="99"/>
      <c r="CA581" s="99"/>
      <c r="CB581" s="99"/>
      <c r="CC581" s="99"/>
      <c r="CD581" s="99"/>
      <c r="CE581" s="99"/>
      <c r="CF581" s="99"/>
      <c r="CG581" s="99"/>
      <c r="CH581" s="99"/>
      <c r="CI581" s="99"/>
      <c r="CJ581" s="99"/>
      <c r="CK581" s="99"/>
      <c r="CL581" s="99"/>
      <c r="CM581" s="99"/>
      <c r="CN581" s="99"/>
      <c r="CO581" s="99"/>
      <c r="CP581" s="99"/>
      <c r="CQ581" s="99"/>
      <c r="CR581" s="99"/>
      <c r="CS581" s="99"/>
      <c r="CT581" s="99"/>
      <c r="CU581" s="99"/>
      <c r="CV581" s="99"/>
      <c r="CW581" s="99"/>
      <c r="CX581" s="99"/>
      <c r="CY581" s="99"/>
    </row>
    <row r="582" spans="1:103">
      <c r="A582" s="119"/>
      <c r="B582" s="119"/>
      <c r="D582" s="119"/>
      <c r="E582" s="70"/>
      <c r="F582" s="70"/>
      <c r="G582" s="70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99"/>
      <c r="BR582" s="99"/>
      <c r="BS582" s="99"/>
      <c r="BT582" s="99"/>
      <c r="BU582" s="99"/>
      <c r="BV582" s="99"/>
      <c r="BW582" s="99"/>
      <c r="BX582" s="99"/>
      <c r="BY582" s="99"/>
      <c r="BZ582" s="99"/>
      <c r="CA582" s="99"/>
      <c r="CB582" s="99"/>
      <c r="CC582" s="99"/>
      <c r="CD582" s="99"/>
      <c r="CE582" s="99"/>
      <c r="CF582" s="99"/>
      <c r="CG582" s="99"/>
      <c r="CH582" s="99"/>
      <c r="CI582" s="99"/>
      <c r="CJ582" s="99"/>
      <c r="CK582" s="99"/>
      <c r="CL582" s="99"/>
      <c r="CM582" s="99"/>
      <c r="CN582" s="99"/>
      <c r="CO582" s="99"/>
      <c r="CP582" s="99"/>
      <c r="CQ582" s="99"/>
      <c r="CR582" s="99"/>
      <c r="CS582" s="99"/>
      <c r="CT582" s="99"/>
      <c r="CU582" s="99"/>
      <c r="CV582" s="99"/>
      <c r="CW582" s="99"/>
      <c r="CX582" s="99"/>
      <c r="CY582" s="99"/>
    </row>
    <row r="583" spans="1:103">
      <c r="A583" s="119"/>
      <c r="B583" s="119"/>
      <c r="D583" s="119"/>
      <c r="E583" s="70"/>
      <c r="F583" s="70"/>
      <c r="G583" s="70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99"/>
      <c r="BR583" s="99"/>
      <c r="BS583" s="99"/>
      <c r="BT583" s="99"/>
      <c r="BU583" s="99"/>
      <c r="BV583" s="99"/>
      <c r="BW583" s="99"/>
      <c r="BX583" s="99"/>
      <c r="BY583" s="99"/>
      <c r="BZ583" s="99"/>
      <c r="CA583" s="99"/>
      <c r="CB583" s="99"/>
      <c r="CC583" s="99"/>
      <c r="CD583" s="99"/>
      <c r="CE583" s="99"/>
      <c r="CF583" s="99"/>
      <c r="CG583" s="99"/>
      <c r="CH583" s="99"/>
      <c r="CI583" s="99"/>
      <c r="CJ583" s="99"/>
      <c r="CK583" s="99"/>
      <c r="CL583" s="99"/>
      <c r="CM583" s="99"/>
      <c r="CN583" s="99"/>
      <c r="CO583" s="99"/>
      <c r="CP583" s="99"/>
      <c r="CQ583" s="99"/>
      <c r="CR583" s="99"/>
      <c r="CS583" s="99"/>
      <c r="CT583" s="99"/>
      <c r="CU583" s="99"/>
      <c r="CV583" s="99"/>
      <c r="CW583" s="99"/>
      <c r="CX583" s="99"/>
      <c r="CY583" s="99"/>
    </row>
    <row r="584" spans="1:103">
      <c r="A584" s="119"/>
      <c r="B584" s="119"/>
      <c r="D584" s="119"/>
      <c r="E584" s="70"/>
      <c r="F584" s="70"/>
      <c r="G584" s="70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  <c r="BP584" s="99"/>
      <c r="BQ584" s="99"/>
      <c r="BR584" s="99"/>
      <c r="BS584" s="99"/>
      <c r="BT584" s="99"/>
      <c r="BU584" s="99"/>
      <c r="BV584" s="99"/>
      <c r="BW584" s="99"/>
      <c r="BX584" s="99"/>
      <c r="BY584" s="99"/>
      <c r="BZ584" s="99"/>
      <c r="CA584" s="99"/>
      <c r="CB584" s="99"/>
      <c r="CC584" s="99"/>
      <c r="CD584" s="99"/>
      <c r="CE584" s="99"/>
      <c r="CF584" s="99"/>
      <c r="CG584" s="99"/>
      <c r="CH584" s="99"/>
      <c r="CI584" s="99"/>
      <c r="CJ584" s="99"/>
      <c r="CK584" s="99"/>
      <c r="CL584" s="99"/>
      <c r="CM584" s="99"/>
      <c r="CN584" s="99"/>
      <c r="CO584" s="99"/>
      <c r="CP584" s="99"/>
      <c r="CQ584" s="99"/>
      <c r="CR584" s="99"/>
      <c r="CS584" s="99"/>
      <c r="CT584" s="99"/>
      <c r="CU584" s="99"/>
      <c r="CV584" s="99"/>
      <c r="CW584" s="99"/>
      <c r="CX584" s="99"/>
      <c r="CY584" s="99"/>
    </row>
    <row r="585" spans="1:103">
      <c r="A585" s="119"/>
      <c r="B585" s="119"/>
      <c r="D585" s="119"/>
      <c r="E585" s="70"/>
      <c r="F585" s="70"/>
      <c r="G585" s="70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  <c r="BP585" s="99"/>
      <c r="BQ585" s="99"/>
      <c r="BR585" s="99"/>
      <c r="BS585" s="99"/>
      <c r="BT585" s="99"/>
      <c r="BU585" s="99"/>
      <c r="BV585" s="99"/>
      <c r="BW585" s="99"/>
      <c r="BX585" s="99"/>
      <c r="BY585" s="99"/>
      <c r="BZ585" s="99"/>
      <c r="CA585" s="99"/>
      <c r="CB585" s="99"/>
      <c r="CC585" s="99"/>
      <c r="CD585" s="99"/>
      <c r="CE585" s="99"/>
      <c r="CF585" s="99"/>
      <c r="CG585" s="99"/>
      <c r="CH585" s="99"/>
      <c r="CI585" s="99"/>
      <c r="CJ585" s="99"/>
      <c r="CK585" s="99"/>
      <c r="CL585" s="99"/>
      <c r="CM585" s="99"/>
      <c r="CN585" s="99"/>
      <c r="CO585" s="99"/>
      <c r="CP585" s="99"/>
      <c r="CQ585" s="99"/>
      <c r="CR585" s="99"/>
      <c r="CS585" s="99"/>
      <c r="CT585" s="99"/>
      <c r="CU585" s="99"/>
      <c r="CV585" s="99"/>
      <c r="CW585" s="99"/>
      <c r="CX585" s="99"/>
      <c r="CY585" s="99"/>
    </row>
    <row r="586" spans="1:103">
      <c r="A586" s="119"/>
      <c r="B586" s="119"/>
      <c r="D586" s="119"/>
      <c r="E586" s="70"/>
      <c r="F586" s="70"/>
      <c r="G586" s="70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99"/>
      <c r="BR586" s="99"/>
      <c r="BS586" s="99"/>
      <c r="BT586" s="99"/>
      <c r="BU586" s="99"/>
      <c r="BV586" s="99"/>
      <c r="BW586" s="99"/>
      <c r="BX586" s="99"/>
      <c r="BY586" s="99"/>
      <c r="BZ586" s="99"/>
      <c r="CA586" s="99"/>
      <c r="CB586" s="99"/>
      <c r="CC586" s="99"/>
      <c r="CD586" s="99"/>
      <c r="CE586" s="99"/>
      <c r="CF586" s="99"/>
      <c r="CG586" s="99"/>
      <c r="CH586" s="99"/>
      <c r="CI586" s="99"/>
      <c r="CJ586" s="99"/>
      <c r="CK586" s="99"/>
      <c r="CL586" s="99"/>
      <c r="CM586" s="99"/>
      <c r="CN586" s="99"/>
      <c r="CO586" s="99"/>
      <c r="CP586" s="99"/>
      <c r="CQ586" s="99"/>
      <c r="CR586" s="99"/>
      <c r="CS586" s="99"/>
      <c r="CT586" s="99"/>
      <c r="CU586" s="99"/>
      <c r="CV586" s="99"/>
      <c r="CW586" s="99"/>
      <c r="CX586" s="99"/>
      <c r="CY586" s="99"/>
    </row>
    <row r="587" spans="1:103">
      <c r="A587" s="119"/>
      <c r="B587" s="119"/>
      <c r="D587" s="119"/>
      <c r="E587" s="70"/>
      <c r="F587" s="70"/>
      <c r="G587" s="70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  <c r="BP587" s="99"/>
      <c r="BQ587" s="99"/>
      <c r="BR587" s="99"/>
      <c r="BS587" s="99"/>
      <c r="BT587" s="99"/>
      <c r="BU587" s="99"/>
      <c r="BV587" s="99"/>
      <c r="BW587" s="99"/>
      <c r="BX587" s="99"/>
      <c r="BY587" s="99"/>
      <c r="BZ587" s="99"/>
      <c r="CA587" s="99"/>
      <c r="CB587" s="99"/>
      <c r="CC587" s="99"/>
      <c r="CD587" s="99"/>
      <c r="CE587" s="99"/>
      <c r="CF587" s="99"/>
      <c r="CG587" s="99"/>
      <c r="CH587" s="99"/>
      <c r="CI587" s="99"/>
      <c r="CJ587" s="99"/>
      <c r="CK587" s="99"/>
      <c r="CL587" s="99"/>
      <c r="CM587" s="99"/>
      <c r="CN587" s="99"/>
      <c r="CO587" s="99"/>
      <c r="CP587" s="99"/>
      <c r="CQ587" s="99"/>
      <c r="CR587" s="99"/>
      <c r="CS587" s="99"/>
      <c r="CT587" s="99"/>
      <c r="CU587" s="99"/>
      <c r="CV587" s="99"/>
      <c r="CW587" s="99"/>
      <c r="CX587" s="99"/>
      <c r="CY587" s="99"/>
    </row>
    <row r="588" spans="1:103">
      <c r="A588" s="119"/>
      <c r="B588" s="119"/>
      <c r="D588" s="119"/>
      <c r="E588" s="70"/>
      <c r="F588" s="70"/>
      <c r="G588" s="70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  <c r="BP588" s="99"/>
      <c r="BQ588" s="99"/>
      <c r="BR588" s="99"/>
      <c r="BS588" s="99"/>
      <c r="BT588" s="99"/>
      <c r="BU588" s="99"/>
      <c r="BV588" s="99"/>
      <c r="BW588" s="99"/>
      <c r="BX588" s="99"/>
      <c r="BY588" s="99"/>
      <c r="BZ588" s="99"/>
      <c r="CA588" s="99"/>
      <c r="CB588" s="99"/>
      <c r="CC588" s="99"/>
      <c r="CD588" s="99"/>
      <c r="CE588" s="99"/>
      <c r="CF588" s="99"/>
      <c r="CG588" s="99"/>
      <c r="CH588" s="99"/>
      <c r="CI588" s="99"/>
      <c r="CJ588" s="99"/>
      <c r="CK588" s="99"/>
      <c r="CL588" s="99"/>
      <c r="CM588" s="99"/>
      <c r="CN588" s="99"/>
      <c r="CO588" s="99"/>
      <c r="CP588" s="99"/>
      <c r="CQ588" s="99"/>
      <c r="CR588" s="99"/>
      <c r="CS588" s="99"/>
      <c r="CT588" s="99"/>
      <c r="CU588" s="99"/>
      <c r="CV588" s="99"/>
      <c r="CW588" s="99"/>
      <c r="CX588" s="99"/>
      <c r="CY588" s="99"/>
    </row>
    <row r="589" spans="1:103">
      <c r="A589" s="119"/>
      <c r="B589" s="119"/>
      <c r="D589" s="119"/>
      <c r="E589" s="70"/>
      <c r="F589" s="70"/>
      <c r="G589" s="70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  <c r="BP589" s="99"/>
      <c r="BQ589" s="99"/>
      <c r="BR589" s="99"/>
      <c r="BS589" s="99"/>
      <c r="BT589" s="99"/>
      <c r="BU589" s="99"/>
      <c r="BV589" s="99"/>
      <c r="BW589" s="99"/>
      <c r="BX589" s="99"/>
      <c r="BY589" s="99"/>
      <c r="BZ589" s="99"/>
      <c r="CA589" s="99"/>
      <c r="CB589" s="99"/>
      <c r="CC589" s="99"/>
      <c r="CD589" s="99"/>
      <c r="CE589" s="99"/>
      <c r="CF589" s="99"/>
      <c r="CG589" s="99"/>
      <c r="CH589" s="99"/>
      <c r="CI589" s="99"/>
      <c r="CJ589" s="99"/>
      <c r="CK589" s="99"/>
      <c r="CL589" s="99"/>
      <c r="CM589" s="99"/>
      <c r="CN589" s="99"/>
      <c r="CO589" s="99"/>
      <c r="CP589" s="99"/>
      <c r="CQ589" s="99"/>
      <c r="CR589" s="99"/>
      <c r="CS589" s="99"/>
      <c r="CT589" s="99"/>
      <c r="CU589" s="99"/>
      <c r="CV589" s="99"/>
      <c r="CW589" s="99"/>
      <c r="CX589" s="99"/>
      <c r="CY589" s="99"/>
    </row>
    <row r="590" spans="1:103">
      <c r="A590" s="119"/>
      <c r="B590" s="119"/>
      <c r="D590" s="119"/>
      <c r="E590" s="70"/>
      <c r="F590" s="70"/>
      <c r="G590" s="70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  <c r="BP590" s="99"/>
      <c r="BQ590" s="99"/>
      <c r="BR590" s="99"/>
      <c r="BS590" s="99"/>
      <c r="BT590" s="99"/>
      <c r="BU590" s="99"/>
      <c r="BV590" s="99"/>
      <c r="BW590" s="99"/>
      <c r="BX590" s="99"/>
      <c r="BY590" s="99"/>
      <c r="BZ590" s="99"/>
      <c r="CA590" s="99"/>
      <c r="CB590" s="99"/>
      <c r="CC590" s="99"/>
      <c r="CD590" s="99"/>
      <c r="CE590" s="99"/>
      <c r="CF590" s="99"/>
      <c r="CG590" s="99"/>
      <c r="CH590" s="99"/>
      <c r="CI590" s="99"/>
      <c r="CJ590" s="99"/>
      <c r="CK590" s="99"/>
      <c r="CL590" s="99"/>
      <c r="CM590" s="99"/>
      <c r="CN590" s="99"/>
      <c r="CO590" s="99"/>
      <c r="CP590" s="99"/>
      <c r="CQ590" s="99"/>
      <c r="CR590" s="99"/>
      <c r="CS590" s="99"/>
      <c r="CT590" s="99"/>
      <c r="CU590" s="99"/>
      <c r="CV590" s="99"/>
      <c r="CW590" s="99"/>
      <c r="CX590" s="99"/>
      <c r="CY590" s="99"/>
    </row>
    <row r="591" spans="1:103">
      <c r="A591" s="119"/>
      <c r="B591" s="119"/>
      <c r="D591" s="119"/>
      <c r="E591" s="70"/>
      <c r="F591" s="70"/>
      <c r="G591" s="70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99"/>
      <c r="CM591" s="99"/>
      <c r="CN591" s="99"/>
      <c r="CO591" s="99"/>
      <c r="CP591" s="99"/>
      <c r="CQ591" s="99"/>
      <c r="CR591" s="99"/>
      <c r="CS591" s="99"/>
      <c r="CT591" s="99"/>
      <c r="CU591" s="99"/>
      <c r="CV591" s="99"/>
      <c r="CW591" s="99"/>
      <c r="CX591" s="99"/>
      <c r="CY591" s="99"/>
    </row>
    <row r="592" spans="1:103">
      <c r="A592" s="119"/>
      <c r="B592" s="119"/>
      <c r="D592" s="119"/>
      <c r="E592" s="70"/>
      <c r="F592" s="70"/>
      <c r="G592" s="70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9"/>
      <c r="BN592" s="99"/>
      <c r="BO592" s="99"/>
      <c r="BP592" s="99"/>
      <c r="BQ592" s="99"/>
      <c r="BR592" s="99"/>
      <c r="BS592" s="99"/>
      <c r="BT592" s="99"/>
      <c r="BU592" s="99"/>
      <c r="BV592" s="99"/>
      <c r="BW592" s="99"/>
      <c r="BX592" s="99"/>
      <c r="BY592" s="99"/>
      <c r="BZ592" s="99"/>
      <c r="CA592" s="99"/>
      <c r="CB592" s="99"/>
      <c r="CC592" s="99"/>
      <c r="CD592" s="99"/>
      <c r="CE592" s="99"/>
      <c r="CF592" s="99"/>
      <c r="CG592" s="99"/>
      <c r="CH592" s="99"/>
      <c r="CI592" s="99"/>
      <c r="CJ592" s="99"/>
      <c r="CK592" s="99"/>
      <c r="CL592" s="99"/>
      <c r="CM592" s="99"/>
      <c r="CN592" s="99"/>
      <c r="CO592" s="99"/>
      <c r="CP592" s="99"/>
      <c r="CQ592" s="99"/>
      <c r="CR592" s="99"/>
      <c r="CS592" s="99"/>
      <c r="CT592" s="99"/>
      <c r="CU592" s="99"/>
      <c r="CV592" s="99"/>
      <c r="CW592" s="99"/>
      <c r="CX592" s="99"/>
      <c r="CY592" s="99"/>
    </row>
    <row r="593" spans="1:103">
      <c r="A593" s="119"/>
      <c r="B593" s="119"/>
      <c r="D593" s="119"/>
      <c r="E593" s="70"/>
      <c r="F593" s="70"/>
      <c r="G593" s="70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9"/>
      <c r="BN593" s="99"/>
      <c r="BO593" s="99"/>
      <c r="BP593" s="99"/>
      <c r="BQ593" s="99"/>
      <c r="BR593" s="99"/>
      <c r="BS593" s="99"/>
      <c r="BT593" s="99"/>
      <c r="BU593" s="99"/>
      <c r="BV593" s="99"/>
      <c r="BW593" s="99"/>
      <c r="BX593" s="99"/>
      <c r="BY593" s="99"/>
      <c r="BZ593" s="99"/>
      <c r="CA593" s="99"/>
      <c r="CB593" s="99"/>
      <c r="CC593" s="99"/>
      <c r="CD593" s="99"/>
      <c r="CE593" s="99"/>
      <c r="CF593" s="99"/>
      <c r="CG593" s="99"/>
      <c r="CH593" s="99"/>
      <c r="CI593" s="99"/>
      <c r="CJ593" s="99"/>
      <c r="CK593" s="99"/>
      <c r="CL593" s="99"/>
      <c r="CM593" s="99"/>
      <c r="CN593" s="99"/>
      <c r="CO593" s="99"/>
      <c r="CP593" s="99"/>
      <c r="CQ593" s="99"/>
      <c r="CR593" s="99"/>
      <c r="CS593" s="99"/>
      <c r="CT593" s="99"/>
      <c r="CU593" s="99"/>
      <c r="CV593" s="99"/>
      <c r="CW593" s="99"/>
      <c r="CX593" s="99"/>
      <c r="CY593" s="99"/>
    </row>
    <row r="594" spans="1:103">
      <c r="A594" s="119"/>
      <c r="B594" s="119"/>
      <c r="D594" s="119"/>
      <c r="E594" s="70"/>
      <c r="F594" s="70"/>
      <c r="G594" s="70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9"/>
      <c r="BN594" s="99"/>
      <c r="BO594" s="99"/>
      <c r="BP594" s="99"/>
      <c r="BQ594" s="99"/>
      <c r="BR594" s="99"/>
      <c r="BS594" s="99"/>
      <c r="BT594" s="99"/>
      <c r="BU594" s="99"/>
      <c r="BV594" s="99"/>
      <c r="BW594" s="99"/>
      <c r="BX594" s="99"/>
      <c r="BY594" s="99"/>
      <c r="BZ594" s="99"/>
      <c r="CA594" s="99"/>
      <c r="CB594" s="99"/>
      <c r="CC594" s="99"/>
      <c r="CD594" s="99"/>
      <c r="CE594" s="99"/>
      <c r="CF594" s="99"/>
      <c r="CG594" s="99"/>
      <c r="CH594" s="99"/>
      <c r="CI594" s="99"/>
      <c r="CJ594" s="99"/>
      <c r="CK594" s="99"/>
      <c r="CL594" s="99"/>
      <c r="CM594" s="99"/>
      <c r="CN594" s="99"/>
      <c r="CO594" s="99"/>
      <c r="CP594" s="99"/>
      <c r="CQ594" s="99"/>
      <c r="CR594" s="99"/>
      <c r="CS594" s="99"/>
      <c r="CT594" s="99"/>
      <c r="CU594" s="99"/>
      <c r="CV594" s="99"/>
      <c r="CW594" s="99"/>
      <c r="CX594" s="99"/>
      <c r="CY594" s="99"/>
    </row>
    <row r="595" spans="1:103">
      <c r="A595" s="119"/>
      <c r="B595" s="119"/>
      <c r="D595" s="119"/>
      <c r="E595" s="70"/>
      <c r="F595" s="70"/>
      <c r="G595" s="70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9"/>
      <c r="BN595" s="99"/>
      <c r="BO595" s="99"/>
      <c r="BP595" s="99"/>
      <c r="BQ595" s="99"/>
      <c r="BR595" s="99"/>
      <c r="BS595" s="99"/>
      <c r="BT595" s="99"/>
      <c r="BU595" s="99"/>
      <c r="BV595" s="99"/>
      <c r="BW595" s="99"/>
      <c r="BX595" s="99"/>
      <c r="BY595" s="99"/>
      <c r="BZ595" s="99"/>
      <c r="CA595" s="99"/>
      <c r="CB595" s="99"/>
      <c r="CC595" s="99"/>
      <c r="CD595" s="99"/>
      <c r="CE595" s="99"/>
      <c r="CF595" s="99"/>
      <c r="CG595" s="99"/>
      <c r="CH595" s="99"/>
      <c r="CI595" s="99"/>
      <c r="CJ595" s="99"/>
      <c r="CK595" s="99"/>
      <c r="CL595" s="99"/>
      <c r="CM595" s="99"/>
      <c r="CN595" s="99"/>
      <c r="CO595" s="99"/>
      <c r="CP595" s="99"/>
      <c r="CQ595" s="99"/>
      <c r="CR595" s="99"/>
      <c r="CS595" s="99"/>
      <c r="CT595" s="99"/>
      <c r="CU595" s="99"/>
      <c r="CV595" s="99"/>
      <c r="CW595" s="99"/>
      <c r="CX595" s="99"/>
      <c r="CY595" s="99"/>
    </row>
    <row r="596" spans="1:103">
      <c r="A596" s="119"/>
      <c r="B596" s="119"/>
      <c r="D596" s="119"/>
      <c r="E596" s="70"/>
      <c r="F596" s="70"/>
      <c r="G596" s="70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9"/>
      <c r="BN596" s="99"/>
      <c r="BO596" s="99"/>
      <c r="BP596" s="99"/>
      <c r="BQ596" s="99"/>
      <c r="BR596" s="99"/>
      <c r="BS596" s="99"/>
      <c r="BT596" s="99"/>
      <c r="BU596" s="99"/>
      <c r="BV596" s="99"/>
      <c r="BW596" s="99"/>
      <c r="BX596" s="99"/>
      <c r="BY596" s="99"/>
      <c r="BZ596" s="99"/>
      <c r="CA596" s="99"/>
      <c r="CB596" s="99"/>
      <c r="CC596" s="99"/>
      <c r="CD596" s="99"/>
      <c r="CE596" s="99"/>
      <c r="CF596" s="99"/>
      <c r="CG596" s="99"/>
      <c r="CH596" s="99"/>
      <c r="CI596" s="99"/>
      <c r="CJ596" s="99"/>
      <c r="CK596" s="99"/>
      <c r="CL596" s="99"/>
      <c r="CM596" s="99"/>
      <c r="CN596" s="99"/>
      <c r="CO596" s="99"/>
      <c r="CP596" s="99"/>
      <c r="CQ596" s="99"/>
      <c r="CR596" s="99"/>
      <c r="CS596" s="99"/>
      <c r="CT596" s="99"/>
      <c r="CU596" s="99"/>
      <c r="CV596" s="99"/>
      <c r="CW596" s="99"/>
      <c r="CX596" s="99"/>
      <c r="CY596" s="99"/>
    </row>
    <row r="597" spans="1:103">
      <c r="A597" s="119"/>
      <c r="B597" s="119"/>
      <c r="D597" s="119"/>
      <c r="E597" s="70"/>
      <c r="F597" s="70"/>
      <c r="G597" s="70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9"/>
      <c r="BN597" s="99"/>
      <c r="BO597" s="99"/>
      <c r="BP597" s="99"/>
      <c r="BQ597" s="99"/>
      <c r="BR597" s="99"/>
      <c r="BS597" s="99"/>
      <c r="BT597" s="99"/>
      <c r="BU597" s="99"/>
      <c r="BV597" s="99"/>
      <c r="BW597" s="99"/>
      <c r="BX597" s="99"/>
      <c r="BY597" s="99"/>
      <c r="BZ597" s="99"/>
      <c r="CA597" s="99"/>
      <c r="CB597" s="99"/>
      <c r="CC597" s="99"/>
      <c r="CD597" s="99"/>
      <c r="CE597" s="99"/>
      <c r="CF597" s="99"/>
      <c r="CG597" s="99"/>
      <c r="CH597" s="99"/>
      <c r="CI597" s="99"/>
      <c r="CJ597" s="99"/>
      <c r="CK597" s="99"/>
      <c r="CL597" s="99"/>
      <c r="CM597" s="99"/>
      <c r="CN597" s="99"/>
      <c r="CO597" s="99"/>
      <c r="CP597" s="99"/>
      <c r="CQ597" s="99"/>
      <c r="CR597" s="99"/>
      <c r="CS597" s="99"/>
      <c r="CT597" s="99"/>
      <c r="CU597" s="99"/>
      <c r="CV597" s="99"/>
      <c r="CW597" s="99"/>
      <c r="CX597" s="99"/>
      <c r="CY597" s="99"/>
    </row>
    <row r="598" spans="1:103">
      <c r="A598" s="119"/>
      <c r="B598" s="119"/>
      <c r="D598" s="119"/>
      <c r="E598" s="70"/>
      <c r="F598" s="70"/>
      <c r="G598" s="70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  <c r="BP598" s="99"/>
      <c r="BQ598" s="99"/>
      <c r="BR598" s="99"/>
      <c r="BS598" s="99"/>
      <c r="BT598" s="99"/>
      <c r="BU598" s="99"/>
      <c r="BV598" s="99"/>
      <c r="BW598" s="99"/>
      <c r="BX598" s="99"/>
      <c r="BY598" s="99"/>
      <c r="BZ598" s="99"/>
      <c r="CA598" s="99"/>
      <c r="CB598" s="99"/>
      <c r="CC598" s="99"/>
      <c r="CD598" s="99"/>
      <c r="CE598" s="99"/>
      <c r="CF598" s="99"/>
      <c r="CG598" s="99"/>
      <c r="CH598" s="99"/>
      <c r="CI598" s="99"/>
      <c r="CJ598" s="99"/>
      <c r="CK598" s="99"/>
      <c r="CL598" s="99"/>
      <c r="CM598" s="99"/>
      <c r="CN598" s="99"/>
      <c r="CO598" s="99"/>
      <c r="CP598" s="99"/>
      <c r="CQ598" s="99"/>
      <c r="CR598" s="99"/>
      <c r="CS598" s="99"/>
      <c r="CT598" s="99"/>
      <c r="CU598" s="99"/>
      <c r="CV598" s="99"/>
      <c r="CW598" s="99"/>
      <c r="CX598" s="99"/>
      <c r="CY598" s="99"/>
    </row>
    <row r="599" spans="1:103">
      <c r="A599" s="119"/>
      <c r="B599" s="119"/>
      <c r="D599" s="119"/>
      <c r="E599" s="70"/>
      <c r="F599" s="70"/>
      <c r="G599" s="70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  <c r="BP599" s="99"/>
      <c r="BQ599" s="99"/>
      <c r="BR599" s="99"/>
      <c r="BS599" s="99"/>
      <c r="BT599" s="99"/>
      <c r="BU599" s="99"/>
      <c r="BV599" s="99"/>
      <c r="BW599" s="99"/>
      <c r="BX599" s="99"/>
      <c r="BY599" s="99"/>
      <c r="BZ599" s="99"/>
      <c r="CA599" s="99"/>
      <c r="CB599" s="99"/>
      <c r="CC599" s="99"/>
      <c r="CD599" s="99"/>
      <c r="CE599" s="99"/>
      <c r="CF599" s="99"/>
      <c r="CG599" s="99"/>
      <c r="CH599" s="99"/>
      <c r="CI599" s="99"/>
      <c r="CJ599" s="99"/>
      <c r="CK599" s="99"/>
      <c r="CL599" s="99"/>
      <c r="CM599" s="99"/>
      <c r="CN599" s="99"/>
      <c r="CO599" s="99"/>
      <c r="CP599" s="99"/>
      <c r="CQ599" s="99"/>
      <c r="CR599" s="99"/>
      <c r="CS599" s="99"/>
      <c r="CT599" s="99"/>
      <c r="CU599" s="99"/>
      <c r="CV599" s="99"/>
      <c r="CW599" s="99"/>
      <c r="CX599" s="99"/>
      <c r="CY599" s="99"/>
    </row>
    <row r="600" spans="1:103">
      <c r="A600" s="119"/>
      <c r="B600" s="119"/>
      <c r="D600" s="119"/>
      <c r="E600" s="70"/>
      <c r="F600" s="70"/>
      <c r="G600" s="70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9"/>
      <c r="BN600" s="99"/>
      <c r="BO600" s="99"/>
      <c r="BP600" s="99"/>
      <c r="BQ600" s="99"/>
      <c r="BR600" s="99"/>
      <c r="BS600" s="99"/>
      <c r="BT600" s="99"/>
      <c r="BU600" s="99"/>
      <c r="BV600" s="99"/>
      <c r="BW600" s="99"/>
      <c r="BX600" s="99"/>
      <c r="BY600" s="99"/>
      <c r="BZ600" s="99"/>
      <c r="CA600" s="99"/>
      <c r="CB600" s="99"/>
      <c r="CC600" s="99"/>
      <c r="CD600" s="99"/>
      <c r="CE600" s="99"/>
      <c r="CF600" s="99"/>
      <c r="CG600" s="99"/>
      <c r="CH600" s="99"/>
      <c r="CI600" s="99"/>
      <c r="CJ600" s="99"/>
      <c r="CK600" s="99"/>
      <c r="CL600" s="99"/>
      <c r="CM600" s="99"/>
      <c r="CN600" s="99"/>
      <c r="CO600" s="99"/>
      <c r="CP600" s="99"/>
      <c r="CQ600" s="99"/>
      <c r="CR600" s="99"/>
      <c r="CS600" s="99"/>
      <c r="CT600" s="99"/>
      <c r="CU600" s="99"/>
      <c r="CV600" s="99"/>
      <c r="CW600" s="99"/>
      <c r="CX600" s="99"/>
      <c r="CY600" s="99"/>
    </row>
    <row r="601" spans="1:103">
      <c r="A601" s="119"/>
      <c r="B601" s="119"/>
      <c r="D601" s="119"/>
      <c r="E601" s="70"/>
      <c r="F601" s="70"/>
      <c r="G601" s="70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9"/>
      <c r="BN601" s="99"/>
      <c r="BO601" s="99"/>
      <c r="BP601" s="99"/>
      <c r="BQ601" s="99"/>
      <c r="BR601" s="99"/>
      <c r="BS601" s="99"/>
      <c r="BT601" s="99"/>
      <c r="BU601" s="99"/>
      <c r="BV601" s="99"/>
      <c r="BW601" s="99"/>
      <c r="BX601" s="99"/>
      <c r="BY601" s="99"/>
      <c r="BZ601" s="99"/>
      <c r="CA601" s="99"/>
      <c r="CB601" s="99"/>
      <c r="CC601" s="99"/>
      <c r="CD601" s="99"/>
      <c r="CE601" s="99"/>
      <c r="CF601" s="99"/>
      <c r="CG601" s="99"/>
      <c r="CH601" s="99"/>
      <c r="CI601" s="99"/>
      <c r="CJ601" s="99"/>
      <c r="CK601" s="99"/>
      <c r="CL601" s="99"/>
      <c r="CM601" s="99"/>
      <c r="CN601" s="99"/>
      <c r="CO601" s="99"/>
      <c r="CP601" s="99"/>
      <c r="CQ601" s="99"/>
      <c r="CR601" s="99"/>
      <c r="CS601" s="99"/>
      <c r="CT601" s="99"/>
      <c r="CU601" s="99"/>
      <c r="CV601" s="99"/>
      <c r="CW601" s="99"/>
      <c r="CX601" s="99"/>
      <c r="CY601" s="99"/>
    </row>
    <row r="602" spans="1:103">
      <c r="A602" s="119"/>
      <c r="B602" s="119"/>
      <c r="D602" s="119"/>
      <c r="E602" s="70"/>
      <c r="F602" s="70"/>
      <c r="G602" s="70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9"/>
      <c r="BN602" s="99"/>
      <c r="BO602" s="99"/>
      <c r="BP602" s="99"/>
      <c r="BQ602" s="99"/>
      <c r="BR602" s="99"/>
      <c r="BS602" s="99"/>
      <c r="BT602" s="99"/>
      <c r="BU602" s="99"/>
      <c r="BV602" s="99"/>
      <c r="BW602" s="99"/>
      <c r="BX602" s="99"/>
      <c r="BY602" s="99"/>
      <c r="BZ602" s="99"/>
      <c r="CA602" s="99"/>
      <c r="CB602" s="99"/>
      <c r="CC602" s="99"/>
      <c r="CD602" s="99"/>
      <c r="CE602" s="99"/>
      <c r="CF602" s="99"/>
      <c r="CG602" s="99"/>
      <c r="CH602" s="99"/>
      <c r="CI602" s="99"/>
      <c r="CJ602" s="99"/>
      <c r="CK602" s="99"/>
      <c r="CL602" s="99"/>
      <c r="CM602" s="99"/>
      <c r="CN602" s="99"/>
      <c r="CO602" s="99"/>
      <c r="CP602" s="99"/>
      <c r="CQ602" s="99"/>
      <c r="CR602" s="99"/>
      <c r="CS602" s="99"/>
      <c r="CT602" s="99"/>
      <c r="CU602" s="99"/>
      <c r="CV602" s="99"/>
      <c r="CW602" s="99"/>
      <c r="CX602" s="99"/>
      <c r="CY602" s="99"/>
    </row>
    <row r="603" spans="1:103">
      <c r="A603" s="119"/>
      <c r="B603" s="119"/>
      <c r="D603" s="119"/>
      <c r="E603" s="70"/>
      <c r="F603" s="70"/>
      <c r="G603" s="70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9"/>
      <c r="BN603" s="99"/>
      <c r="BO603" s="99"/>
      <c r="BP603" s="99"/>
      <c r="BQ603" s="99"/>
      <c r="BR603" s="99"/>
      <c r="BS603" s="99"/>
      <c r="BT603" s="99"/>
      <c r="BU603" s="99"/>
      <c r="BV603" s="99"/>
      <c r="BW603" s="99"/>
      <c r="BX603" s="99"/>
      <c r="BY603" s="99"/>
      <c r="BZ603" s="99"/>
      <c r="CA603" s="99"/>
      <c r="CB603" s="99"/>
      <c r="CC603" s="99"/>
      <c r="CD603" s="99"/>
      <c r="CE603" s="99"/>
      <c r="CF603" s="99"/>
      <c r="CG603" s="99"/>
      <c r="CH603" s="99"/>
      <c r="CI603" s="99"/>
      <c r="CJ603" s="99"/>
      <c r="CK603" s="99"/>
      <c r="CL603" s="99"/>
      <c r="CM603" s="99"/>
      <c r="CN603" s="99"/>
      <c r="CO603" s="99"/>
      <c r="CP603" s="99"/>
      <c r="CQ603" s="99"/>
      <c r="CR603" s="99"/>
      <c r="CS603" s="99"/>
      <c r="CT603" s="99"/>
      <c r="CU603" s="99"/>
      <c r="CV603" s="99"/>
      <c r="CW603" s="99"/>
      <c r="CX603" s="99"/>
      <c r="CY603" s="99"/>
    </row>
    <row r="604" spans="1:103">
      <c r="A604" s="119"/>
      <c r="B604" s="119"/>
      <c r="D604" s="119"/>
      <c r="E604" s="70"/>
      <c r="F604" s="70"/>
      <c r="G604" s="70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9"/>
      <c r="BN604" s="99"/>
      <c r="BO604" s="99"/>
      <c r="BP604" s="99"/>
      <c r="BQ604" s="99"/>
      <c r="BR604" s="99"/>
      <c r="BS604" s="99"/>
      <c r="BT604" s="99"/>
      <c r="BU604" s="99"/>
      <c r="BV604" s="99"/>
      <c r="BW604" s="99"/>
      <c r="BX604" s="99"/>
      <c r="BY604" s="99"/>
      <c r="BZ604" s="99"/>
      <c r="CA604" s="99"/>
      <c r="CB604" s="99"/>
      <c r="CC604" s="99"/>
      <c r="CD604" s="99"/>
      <c r="CE604" s="99"/>
      <c r="CF604" s="99"/>
      <c r="CG604" s="99"/>
      <c r="CH604" s="99"/>
      <c r="CI604" s="99"/>
      <c r="CJ604" s="99"/>
      <c r="CK604" s="99"/>
      <c r="CL604" s="99"/>
      <c r="CM604" s="99"/>
      <c r="CN604" s="99"/>
      <c r="CO604" s="99"/>
      <c r="CP604" s="99"/>
      <c r="CQ604" s="99"/>
      <c r="CR604" s="99"/>
      <c r="CS604" s="99"/>
      <c r="CT604" s="99"/>
      <c r="CU604" s="99"/>
      <c r="CV604" s="99"/>
      <c r="CW604" s="99"/>
      <c r="CX604" s="99"/>
      <c r="CY604" s="99"/>
    </row>
    <row r="605" spans="1:103">
      <c r="A605" s="119"/>
      <c r="B605" s="119"/>
      <c r="D605" s="119"/>
      <c r="E605" s="70"/>
      <c r="F605" s="70"/>
      <c r="G605" s="70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9"/>
      <c r="BN605" s="99"/>
      <c r="BO605" s="99"/>
      <c r="BP605" s="99"/>
      <c r="BQ605" s="99"/>
      <c r="BR605" s="99"/>
      <c r="BS605" s="99"/>
      <c r="BT605" s="99"/>
      <c r="BU605" s="99"/>
      <c r="BV605" s="99"/>
      <c r="BW605" s="99"/>
      <c r="BX605" s="99"/>
      <c r="BY605" s="99"/>
      <c r="BZ605" s="99"/>
      <c r="CA605" s="99"/>
      <c r="CB605" s="99"/>
      <c r="CC605" s="99"/>
      <c r="CD605" s="99"/>
      <c r="CE605" s="99"/>
      <c r="CF605" s="99"/>
      <c r="CG605" s="99"/>
      <c r="CH605" s="99"/>
      <c r="CI605" s="99"/>
      <c r="CJ605" s="99"/>
      <c r="CK605" s="99"/>
      <c r="CL605" s="99"/>
      <c r="CM605" s="99"/>
      <c r="CN605" s="99"/>
      <c r="CO605" s="99"/>
      <c r="CP605" s="99"/>
      <c r="CQ605" s="99"/>
      <c r="CR605" s="99"/>
      <c r="CS605" s="99"/>
      <c r="CT605" s="99"/>
      <c r="CU605" s="99"/>
      <c r="CV605" s="99"/>
      <c r="CW605" s="99"/>
      <c r="CX605" s="99"/>
      <c r="CY605" s="99"/>
    </row>
    <row r="606" spans="1:103">
      <c r="A606" s="119"/>
      <c r="B606" s="119"/>
      <c r="D606" s="119"/>
      <c r="E606" s="70"/>
      <c r="F606" s="70"/>
      <c r="G606" s="70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9"/>
      <c r="BN606" s="99"/>
      <c r="BO606" s="99"/>
      <c r="BP606" s="99"/>
      <c r="BQ606" s="99"/>
      <c r="BR606" s="99"/>
      <c r="BS606" s="99"/>
      <c r="BT606" s="99"/>
      <c r="BU606" s="99"/>
      <c r="BV606" s="99"/>
      <c r="BW606" s="99"/>
      <c r="BX606" s="99"/>
      <c r="BY606" s="99"/>
      <c r="BZ606" s="99"/>
      <c r="CA606" s="99"/>
      <c r="CB606" s="99"/>
      <c r="CC606" s="99"/>
      <c r="CD606" s="99"/>
      <c r="CE606" s="99"/>
      <c r="CF606" s="99"/>
      <c r="CG606" s="99"/>
      <c r="CH606" s="99"/>
      <c r="CI606" s="99"/>
      <c r="CJ606" s="99"/>
      <c r="CK606" s="99"/>
      <c r="CL606" s="99"/>
      <c r="CM606" s="99"/>
      <c r="CN606" s="99"/>
      <c r="CO606" s="99"/>
      <c r="CP606" s="99"/>
      <c r="CQ606" s="99"/>
      <c r="CR606" s="99"/>
      <c r="CS606" s="99"/>
      <c r="CT606" s="99"/>
      <c r="CU606" s="99"/>
      <c r="CV606" s="99"/>
      <c r="CW606" s="99"/>
      <c r="CX606" s="99"/>
      <c r="CY606" s="99"/>
    </row>
    <row r="607" spans="1:103">
      <c r="A607" s="119"/>
      <c r="B607" s="119"/>
      <c r="D607" s="119"/>
      <c r="E607" s="70"/>
      <c r="F607" s="70"/>
      <c r="G607" s="70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9"/>
      <c r="BN607" s="99"/>
      <c r="BO607" s="99"/>
      <c r="BP607" s="99"/>
      <c r="BQ607" s="99"/>
      <c r="BR607" s="99"/>
      <c r="BS607" s="99"/>
      <c r="BT607" s="99"/>
      <c r="BU607" s="99"/>
      <c r="BV607" s="99"/>
      <c r="BW607" s="99"/>
      <c r="BX607" s="99"/>
      <c r="BY607" s="99"/>
      <c r="BZ607" s="99"/>
      <c r="CA607" s="99"/>
      <c r="CB607" s="99"/>
      <c r="CC607" s="99"/>
      <c r="CD607" s="99"/>
      <c r="CE607" s="99"/>
      <c r="CF607" s="99"/>
      <c r="CG607" s="99"/>
      <c r="CH607" s="99"/>
      <c r="CI607" s="99"/>
      <c r="CJ607" s="99"/>
      <c r="CK607" s="99"/>
      <c r="CL607" s="99"/>
      <c r="CM607" s="99"/>
      <c r="CN607" s="99"/>
      <c r="CO607" s="99"/>
      <c r="CP607" s="99"/>
      <c r="CQ607" s="99"/>
      <c r="CR607" s="99"/>
      <c r="CS607" s="99"/>
      <c r="CT607" s="99"/>
      <c r="CU607" s="99"/>
      <c r="CV607" s="99"/>
      <c r="CW607" s="99"/>
      <c r="CX607" s="99"/>
      <c r="CY607" s="99"/>
    </row>
    <row r="608" spans="1:103">
      <c r="A608" s="119"/>
      <c r="B608" s="119"/>
      <c r="D608" s="119"/>
      <c r="E608" s="70"/>
      <c r="F608" s="70"/>
      <c r="G608" s="70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9"/>
      <c r="BN608" s="99"/>
      <c r="BO608" s="99"/>
      <c r="BP608" s="99"/>
      <c r="BQ608" s="99"/>
      <c r="BR608" s="99"/>
      <c r="BS608" s="99"/>
      <c r="BT608" s="99"/>
      <c r="BU608" s="99"/>
      <c r="BV608" s="99"/>
      <c r="BW608" s="99"/>
      <c r="BX608" s="99"/>
      <c r="BY608" s="99"/>
      <c r="BZ608" s="99"/>
      <c r="CA608" s="99"/>
      <c r="CB608" s="99"/>
      <c r="CC608" s="99"/>
      <c r="CD608" s="99"/>
      <c r="CE608" s="99"/>
      <c r="CF608" s="99"/>
      <c r="CG608" s="99"/>
      <c r="CH608" s="99"/>
      <c r="CI608" s="99"/>
      <c r="CJ608" s="99"/>
      <c r="CK608" s="99"/>
      <c r="CL608" s="99"/>
      <c r="CM608" s="99"/>
      <c r="CN608" s="99"/>
      <c r="CO608" s="99"/>
      <c r="CP608" s="99"/>
      <c r="CQ608" s="99"/>
      <c r="CR608" s="99"/>
      <c r="CS608" s="99"/>
      <c r="CT608" s="99"/>
      <c r="CU608" s="99"/>
      <c r="CV608" s="99"/>
      <c r="CW608" s="99"/>
      <c r="CX608" s="99"/>
      <c r="CY608" s="99"/>
    </row>
    <row r="609" spans="1:103">
      <c r="A609" s="119"/>
      <c r="B609" s="119"/>
      <c r="D609" s="119"/>
      <c r="E609" s="70"/>
      <c r="F609" s="70"/>
      <c r="G609" s="70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9"/>
      <c r="BN609" s="99"/>
      <c r="BO609" s="99"/>
      <c r="BP609" s="99"/>
      <c r="BQ609" s="99"/>
      <c r="BR609" s="99"/>
      <c r="BS609" s="99"/>
      <c r="BT609" s="99"/>
      <c r="BU609" s="99"/>
      <c r="BV609" s="99"/>
      <c r="BW609" s="99"/>
      <c r="BX609" s="99"/>
      <c r="BY609" s="99"/>
      <c r="BZ609" s="99"/>
      <c r="CA609" s="99"/>
      <c r="CB609" s="99"/>
      <c r="CC609" s="99"/>
      <c r="CD609" s="99"/>
      <c r="CE609" s="99"/>
      <c r="CF609" s="99"/>
      <c r="CG609" s="99"/>
      <c r="CH609" s="99"/>
      <c r="CI609" s="99"/>
      <c r="CJ609" s="99"/>
      <c r="CK609" s="99"/>
      <c r="CL609" s="99"/>
      <c r="CM609" s="99"/>
      <c r="CN609" s="99"/>
      <c r="CO609" s="99"/>
      <c r="CP609" s="99"/>
      <c r="CQ609" s="99"/>
      <c r="CR609" s="99"/>
      <c r="CS609" s="99"/>
      <c r="CT609" s="99"/>
      <c r="CU609" s="99"/>
      <c r="CV609" s="99"/>
      <c r="CW609" s="99"/>
      <c r="CX609" s="99"/>
      <c r="CY609" s="99"/>
    </row>
    <row r="610" spans="1:103">
      <c r="A610" s="119"/>
      <c r="B610" s="119"/>
      <c r="D610" s="119"/>
      <c r="E610" s="70"/>
      <c r="F610" s="70"/>
      <c r="G610" s="70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9"/>
      <c r="BN610" s="99"/>
      <c r="BO610" s="99"/>
      <c r="BP610" s="99"/>
      <c r="BQ610" s="99"/>
      <c r="BR610" s="99"/>
      <c r="BS610" s="99"/>
      <c r="BT610" s="99"/>
      <c r="BU610" s="99"/>
      <c r="BV610" s="99"/>
      <c r="BW610" s="99"/>
      <c r="BX610" s="99"/>
      <c r="BY610" s="99"/>
      <c r="BZ610" s="99"/>
      <c r="CA610" s="99"/>
      <c r="CB610" s="99"/>
      <c r="CC610" s="99"/>
      <c r="CD610" s="99"/>
      <c r="CE610" s="99"/>
      <c r="CF610" s="99"/>
      <c r="CG610" s="99"/>
      <c r="CH610" s="99"/>
      <c r="CI610" s="99"/>
      <c r="CJ610" s="99"/>
      <c r="CK610" s="99"/>
      <c r="CL610" s="99"/>
      <c r="CM610" s="99"/>
      <c r="CN610" s="99"/>
      <c r="CO610" s="99"/>
      <c r="CP610" s="99"/>
      <c r="CQ610" s="99"/>
      <c r="CR610" s="99"/>
      <c r="CS610" s="99"/>
      <c r="CT610" s="99"/>
      <c r="CU610" s="99"/>
      <c r="CV610" s="99"/>
      <c r="CW610" s="99"/>
      <c r="CX610" s="99"/>
      <c r="CY610" s="99"/>
    </row>
    <row r="611" spans="1:103">
      <c r="A611" s="119"/>
      <c r="B611" s="119"/>
      <c r="D611" s="119"/>
      <c r="E611" s="70"/>
      <c r="F611" s="70"/>
      <c r="G611" s="70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9"/>
      <c r="BN611" s="99"/>
      <c r="BO611" s="99"/>
      <c r="BP611" s="99"/>
      <c r="BQ611" s="99"/>
      <c r="BR611" s="99"/>
      <c r="BS611" s="99"/>
      <c r="BT611" s="99"/>
      <c r="BU611" s="99"/>
      <c r="BV611" s="99"/>
      <c r="BW611" s="99"/>
      <c r="BX611" s="99"/>
      <c r="BY611" s="99"/>
      <c r="BZ611" s="99"/>
      <c r="CA611" s="99"/>
      <c r="CB611" s="99"/>
      <c r="CC611" s="99"/>
      <c r="CD611" s="99"/>
      <c r="CE611" s="99"/>
      <c r="CF611" s="99"/>
      <c r="CG611" s="99"/>
      <c r="CH611" s="99"/>
      <c r="CI611" s="99"/>
      <c r="CJ611" s="99"/>
      <c r="CK611" s="99"/>
      <c r="CL611" s="99"/>
      <c r="CM611" s="99"/>
      <c r="CN611" s="99"/>
      <c r="CO611" s="99"/>
      <c r="CP611" s="99"/>
      <c r="CQ611" s="99"/>
      <c r="CR611" s="99"/>
      <c r="CS611" s="99"/>
      <c r="CT611" s="99"/>
      <c r="CU611" s="99"/>
      <c r="CV611" s="99"/>
      <c r="CW611" s="99"/>
      <c r="CX611" s="99"/>
      <c r="CY611" s="99"/>
    </row>
    <row r="612" spans="1:103">
      <c r="A612" s="119"/>
      <c r="B612" s="119"/>
      <c r="D612" s="119"/>
      <c r="E612" s="70"/>
      <c r="F612" s="70"/>
      <c r="G612" s="70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9"/>
      <c r="BN612" s="99"/>
      <c r="BO612" s="99"/>
      <c r="BP612" s="99"/>
      <c r="BQ612" s="99"/>
      <c r="BR612" s="99"/>
      <c r="BS612" s="99"/>
      <c r="BT612" s="99"/>
      <c r="BU612" s="99"/>
      <c r="BV612" s="99"/>
      <c r="BW612" s="99"/>
      <c r="BX612" s="99"/>
      <c r="BY612" s="99"/>
      <c r="BZ612" s="99"/>
      <c r="CA612" s="99"/>
      <c r="CB612" s="99"/>
      <c r="CC612" s="99"/>
      <c r="CD612" s="99"/>
      <c r="CE612" s="99"/>
      <c r="CF612" s="99"/>
      <c r="CG612" s="99"/>
      <c r="CH612" s="99"/>
      <c r="CI612" s="99"/>
      <c r="CJ612" s="99"/>
      <c r="CK612" s="99"/>
      <c r="CL612" s="99"/>
      <c r="CM612" s="99"/>
      <c r="CN612" s="99"/>
      <c r="CO612" s="99"/>
      <c r="CP612" s="99"/>
      <c r="CQ612" s="99"/>
      <c r="CR612" s="99"/>
      <c r="CS612" s="99"/>
      <c r="CT612" s="99"/>
      <c r="CU612" s="99"/>
      <c r="CV612" s="99"/>
      <c r="CW612" s="99"/>
      <c r="CX612" s="99"/>
      <c r="CY612" s="99"/>
    </row>
    <row r="613" spans="1:103">
      <c r="A613" s="119"/>
      <c r="B613" s="119"/>
      <c r="D613" s="119"/>
      <c r="E613" s="70"/>
      <c r="F613" s="70"/>
      <c r="G613" s="70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9"/>
      <c r="BN613" s="99"/>
      <c r="BO613" s="99"/>
      <c r="BP613" s="99"/>
      <c r="BQ613" s="99"/>
      <c r="BR613" s="99"/>
      <c r="BS613" s="99"/>
      <c r="BT613" s="99"/>
      <c r="BU613" s="99"/>
      <c r="BV613" s="99"/>
      <c r="BW613" s="99"/>
      <c r="BX613" s="99"/>
      <c r="BY613" s="99"/>
      <c r="BZ613" s="99"/>
      <c r="CA613" s="99"/>
      <c r="CB613" s="99"/>
      <c r="CC613" s="99"/>
      <c r="CD613" s="99"/>
      <c r="CE613" s="99"/>
      <c r="CF613" s="99"/>
      <c r="CG613" s="99"/>
      <c r="CH613" s="99"/>
      <c r="CI613" s="99"/>
      <c r="CJ613" s="99"/>
      <c r="CK613" s="99"/>
      <c r="CL613" s="99"/>
      <c r="CM613" s="99"/>
      <c r="CN613" s="99"/>
      <c r="CO613" s="99"/>
      <c r="CP613" s="99"/>
      <c r="CQ613" s="99"/>
      <c r="CR613" s="99"/>
      <c r="CS613" s="99"/>
      <c r="CT613" s="99"/>
      <c r="CU613" s="99"/>
      <c r="CV613" s="99"/>
      <c r="CW613" s="99"/>
      <c r="CX613" s="99"/>
      <c r="CY613" s="99"/>
    </row>
    <row r="614" spans="1:103">
      <c r="A614" s="119"/>
      <c r="B614" s="119"/>
      <c r="D614" s="119"/>
      <c r="E614" s="70"/>
      <c r="F614" s="70"/>
      <c r="G614" s="70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9"/>
      <c r="BN614" s="99"/>
      <c r="BO614" s="99"/>
      <c r="BP614" s="99"/>
      <c r="BQ614" s="99"/>
      <c r="BR614" s="99"/>
      <c r="BS614" s="99"/>
      <c r="BT614" s="99"/>
      <c r="BU614" s="99"/>
      <c r="BV614" s="99"/>
      <c r="BW614" s="99"/>
      <c r="BX614" s="99"/>
      <c r="BY614" s="99"/>
      <c r="BZ614" s="99"/>
      <c r="CA614" s="99"/>
      <c r="CB614" s="99"/>
      <c r="CC614" s="99"/>
      <c r="CD614" s="99"/>
      <c r="CE614" s="99"/>
      <c r="CF614" s="99"/>
      <c r="CG614" s="99"/>
      <c r="CH614" s="99"/>
      <c r="CI614" s="99"/>
      <c r="CJ614" s="99"/>
      <c r="CK614" s="99"/>
      <c r="CL614" s="99"/>
      <c r="CM614" s="99"/>
      <c r="CN614" s="99"/>
      <c r="CO614" s="99"/>
      <c r="CP614" s="99"/>
      <c r="CQ614" s="99"/>
      <c r="CR614" s="99"/>
      <c r="CS614" s="99"/>
      <c r="CT614" s="99"/>
      <c r="CU614" s="99"/>
      <c r="CV614" s="99"/>
      <c r="CW614" s="99"/>
      <c r="CX614" s="99"/>
      <c r="CY614" s="99"/>
    </row>
    <row r="615" spans="1:103">
      <c r="A615" s="119"/>
      <c r="B615" s="119"/>
      <c r="D615" s="119"/>
      <c r="E615" s="70"/>
      <c r="F615" s="70"/>
      <c r="G615" s="70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9"/>
      <c r="BN615" s="99"/>
      <c r="BO615" s="99"/>
      <c r="BP615" s="99"/>
      <c r="BQ615" s="99"/>
      <c r="BR615" s="99"/>
      <c r="BS615" s="99"/>
      <c r="BT615" s="99"/>
      <c r="BU615" s="99"/>
      <c r="BV615" s="99"/>
      <c r="BW615" s="99"/>
      <c r="BX615" s="99"/>
      <c r="BY615" s="99"/>
      <c r="BZ615" s="99"/>
      <c r="CA615" s="99"/>
      <c r="CB615" s="99"/>
      <c r="CC615" s="99"/>
      <c r="CD615" s="99"/>
      <c r="CE615" s="99"/>
      <c r="CF615" s="99"/>
      <c r="CG615" s="99"/>
      <c r="CH615" s="99"/>
      <c r="CI615" s="99"/>
      <c r="CJ615" s="99"/>
      <c r="CK615" s="99"/>
      <c r="CL615" s="99"/>
      <c r="CM615" s="99"/>
      <c r="CN615" s="99"/>
      <c r="CO615" s="99"/>
      <c r="CP615" s="99"/>
      <c r="CQ615" s="99"/>
      <c r="CR615" s="99"/>
      <c r="CS615" s="99"/>
      <c r="CT615" s="99"/>
      <c r="CU615" s="99"/>
      <c r="CV615" s="99"/>
      <c r="CW615" s="99"/>
      <c r="CX615" s="99"/>
      <c r="CY615" s="99"/>
    </row>
    <row r="616" spans="1:103">
      <c r="A616" s="119"/>
      <c r="B616" s="119"/>
      <c r="D616" s="119"/>
      <c r="E616" s="70"/>
      <c r="F616" s="70"/>
      <c r="G616" s="70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9"/>
      <c r="BN616" s="99"/>
      <c r="BO616" s="99"/>
      <c r="BP616" s="99"/>
      <c r="BQ616" s="99"/>
      <c r="BR616" s="99"/>
      <c r="BS616" s="99"/>
      <c r="BT616" s="99"/>
      <c r="BU616" s="99"/>
      <c r="BV616" s="99"/>
      <c r="BW616" s="99"/>
      <c r="BX616" s="99"/>
      <c r="BY616" s="99"/>
      <c r="BZ616" s="99"/>
      <c r="CA616" s="99"/>
      <c r="CB616" s="99"/>
      <c r="CC616" s="99"/>
      <c r="CD616" s="99"/>
      <c r="CE616" s="99"/>
      <c r="CF616" s="99"/>
      <c r="CG616" s="99"/>
      <c r="CH616" s="99"/>
      <c r="CI616" s="99"/>
      <c r="CJ616" s="99"/>
      <c r="CK616" s="99"/>
      <c r="CL616" s="99"/>
      <c r="CM616" s="99"/>
      <c r="CN616" s="99"/>
      <c r="CO616" s="99"/>
      <c r="CP616" s="99"/>
      <c r="CQ616" s="99"/>
      <c r="CR616" s="99"/>
      <c r="CS616" s="99"/>
      <c r="CT616" s="99"/>
      <c r="CU616" s="99"/>
      <c r="CV616" s="99"/>
      <c r="CW616" s="99"/>
      <c r="CX616" s="99"/>
      <c r="CY616" s="99"/>
    </row>
    <row r="617" spans="1:103">
      <c r="A617" s="119"/>
      <c r="B617" s="119"/>
      <c r="D617" s="119"/>
      <c r="E617" s="70"/>
      <c r="F617" s="70"/>
      <c r="G617" s="70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9"/>
      <c r="BN617" s="99"/>
      <c r="BO617" s="99"/>
      <c r="BP617" s="99"/>
      <c r="BQ617" s="99"/>
      <c r="BR617" s="99"/>
      <c r="BS617" s="99"/>
      <c r="BT617" s="99"/>
      <c r="BU617" s="99"/>
      <c r="BV617" s="99"/>
      <c r="BW617" s="99"/>
      <c r="BX617" s="99"/>
      <c r="BY617" s="99"/>
      <c r="BZ617" s="99"/>
      <c r="CA617" s="99"/>
      <c r="CB617" s="99"/>
      <c r="CC617" s="99"/>
      <c r="CD617" s="99"/>
      <c r="CE617" s="99"/>
      <c r="CF617" s="99"/>
      <c r="CG617" s="99"/>
      <c r="CH617" s="99"/>
      <c r="CI617" s="99"/>
      <c r="CJ617" s="99"/>
      <c r="CK617" s="99"/>
      <c r="CL617" s="99"/>
      <c r="CM617" s="99"/>
      <c r="CN617" s="99"/>
      <c r="CO617" s="99"/>
      <c r="CP617" s="99"/>
      <c r="CQ617" s="99"/>
      <c r="CR617" s="99"/>
      <c r="CS617" s="99"/>
      <c r="CT617" s="99"/>
      <c r="CU617" s="99"/>
      <c r="CV617" s="99"/>
      <c r="CW617" s="99"/>
      <c r="CX617" s="99"/>
      <c r="CY617" s="99"/>
    </row>
    <row r="618" spans="1:103">
      <c r="A618" s="119"/>
      <c r="B618" s="119"/>
      <c r="D618" s="119"/>
      <c r="E618" s="70"/>
      <c r="F618" s="70"/>
      <c r="G618" s="70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9"/>
      <c r="BN618" s="99"/>
      <c r="BO618" s="99"/>
      <c r="BP618" s="99"/>
      <c r="BQ618" s="99"/>
      <c r="BR618" s="99"/>
      <c r="BS618" s="99"/>
      <c r="BT618" s="99"/>
      <c r="BU618" s="99"/>
      <c r="BV618" s="99"/>
      <c r="BW618" s="99"/>
      <c r="BX618" s="99"/>
      <c r="BY618" s="99"/>
      <c r="BZ618" s="99"/>
      <c r="CA618" s="99"/>
      <c r="CB618" s="99"/>
      <c r="CC618" s="99"/>
      <c r="CD618" s="99"/>
      <c r="CE618" s="99"/>
      <c r="CF618" s="99"/>
      <c r="CG618" s="99"/>
      <c r="CH618" s="99"/>
      <c r="CI618" s="99"/>
      <c r="CJ618" s="99"/>
      <c r="CK618" s="99"/>
      <c r="CL618" s="99"/>
      <c r="CM618" s="99"/>
      <c r="CN618" s="99"/>
      <c r="CO618" s="99"/>
      <c r="CP618" s="99"/>
      <c r="CQ618" s="99"/>
      <c r="CR618" s="99"/>
      <c r="CS618" s="99"/>
      <c r="CT618" s="99"/>
      <c r="CU618" s="99"/>
      <c r="CV618" s="99"/>
      <c r="CW618" s="99"/>
      <c r="CX618" s="99"/>
      <c r="CY618" s="99"/>
    </row>
    <row r="619" spans="1:103">
      <c r="A619" s="119"/>
      <c r="B619" s="119"/>
      <c r="D619" s="119"/>
      <c r="E619" s="70"/>
      <c r="F619" s="70"/>
      <c r="G619" s="70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9"/>
      <c r="BN619" s="99"/>
      <c r="BO619" s="99"/>
      <c r="BP619" s="99"/>
      <c r="BQ619" s="99"/>
      <c r="BR619" s="99"/>
      <c r="BS619" s="99"/>
      <c r="BT619" s="99"/>
      <c r="BU619" s="99"/>
      <c r="BV619" s="99"/>
      <c r="BW619" s="99"/>
      <c r="BX619" s="99"/>
      <c r="BY619" s="99"/>
      <c r="BZ619" s="99"/>
      <c r="CA619" s="99"/>
      <c r="CB619" s="99"/>
      <c r="CC619" s="99"/>
      <c r="CD619" s="99"/>
      <c r="CE619" s="99"/>
      <c r="CF619" s="99"/>
      <c r="CG619" s="99"/>
      <c r="CH619" s="99"/>
      <c r="CI619" s="99"/>
      <c r="CJ619" s="99"/>
      <c r="CK619" s="99"/>
      <c r="CL619" s="99"/>
      <c r="CM619" s="99"/>
      <c r="CN619" s="99"/>
      <c r="CO619" s="99"/>
      <c r="CP619" s="99"/>
      <c r="CQ619" s="99"/>
      <c r="CR619" s="99"/>
      <c r="CS619" s="99"/>
      <c r="CT619" s="99"/>
      <c r="CU619" s="99"/>
      <c r="CV619" s="99"/>
      <c r="CW619" s="99"/>
      <c r="CX619" s="99"/>
      <c r="CY619" s="99"/>
    </row>
    <row r="620" spans="1:103">
      <c r="A620" s="119"/>
      <c r="B620" s="119"/>
      <c r="D620" s="119"/>
      <c r="E620" s="70"/>
      <c r="F620" s="70"/>
      <c r="G620" s="70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9"/>
      <c r="BN620" s="99"/>
      <c r="BO620" s="99"/>
      <c r="BP620" s="99"/>
      <c r="BQ620" s="99"/>
      <c r="BR620" s="99"/>
      <c r="BS620" s="99"/>
      <c r="BT620" s="99"/>
      <c r="BU620" s="99"/>
      <c r="BV620" s="99"/>
      <c r="BW620" s="99"/>
      <c r="BX620" s="99"/>
      <c r="BY620" s="99"/>
      <c r="BZ620" s="99"/>
      <c r="CA620" s="99"/>
      <c r="CB620" s="99"/>
      <c r="CC620" s="99"/>
      <c r="CD620" s="99"/>
      <c r="CE620" s="99"/>
      <c r="CF620" s="99"/>
      <c r="CG620" s="99"/>
      <c r="CH620" s="99"/>
      <c r="CI620" s="99"/>
      <c r="CJ620" s="99"/>
      <c r="CK620" s="99"/>
      <c r="CL620" s="99"/>
      <c r="CM620" s="99"/>
      <c r="CN620" s="99"/>
      <c r="CO620" s="99"/>
      <c r="CP620" s="99"/>
      <c r="CQ620" s="99"/>
      <c r="CR620" s="99"/>
      <c r="CS620" s="99"/>
      <c r="CT620" s="99"/>
      <c r="CU620" s="99"/>
      <c r="CV620" s="99"/>
      <c r="CW620" s="99"/>
      <c r="CX620" s="99"/>
      <c r="CY620" s="99"/>
    </row>
    <row r="621" spans="1:103">
      <c r="A621" s="119"/>
      <c r="B621" s="119"/>
      <c r="D621" s="119"/>
      <c r="E621" s="70"/>
      <c r="F621" s="70"/>
      <c r="G621" s="70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9"/>
      <c r="BN621" s="99"/>
      <c r="BO621" s="99"/>
      <c r="BP621" s="99"/>
      <c r="BQ621" s="99"/>
      <c r="BR621" s="99"/>
      <c r="BS621" s="99"/>
      <c r="BT621" s="99"/>
      <c r="BU621" s="99"/>
      <c r="BV621" s="99"/>
      <c r="BW621" s="99"/>
      <c r="BX621" s="99"/>
      <c r="BY621" s="99"/>
      <c r="BZ621" s="99"/>
      <c r="CA621" s="99"/>
      <c r="CB621" s="99"/>
      <c r="CC621" s="99"/>
      <c r="CD621" s="99"/>
      <c r="CE621" s="99"/>
      <c r="CF621" s="99"/>
      <c r="CG621" s="99"/>
      <c r="CH621" s="99"/>
      <c r="CI621" s="99"/>
      <c r="CJ621" s="99"/>
      <c r="CK621" s="99"/>
      <c r="CL621" s="99"/>
      <c r="CM621" s="99"/>
      <c r="CN621" s="99"/>
      <c r="CO621" s="99"/>
      <c r="CP621" s="99"/>
      <c r="CQ621" s="99"/>
      <c r="CR621" s="99"/>
      <c r="CS621" s="99"/>
      <c r="CT621" s="99"/>
      <c r="CU621" s="99"/>
      <c r="CV621" s="99"/>
      <c r="CW621" s="99"/>
      <c r="CX621" s="99"/>
      <c r="CY621" s="99"/>
    </row>
    <row r="622" spans="1:103">
      <c r="A622" s="119"/>
      <c r="B622" s="119"/>
      <c r="D622" s="119"/>
      <c r="E622" s="70"/>
      <c r="F622" s="70"/>
      <c r="G622" s="70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9"/>
      <c r="BN622" s="99"/>
      <c r="BO622" s="99"/>
      <c r="BP622" s="99"/>
      <c r="BQ622" s="99"/>
      <c r="BR622" s="99"/>
      <c r="BS622" s="99"/>
      <c r="BT622" s="99"/>
      <c r="BU622" s="99"/>
      <c r="BV622" s="99"/>
      <c r="BW622" s="99"/>
      <c r="BX622" s="99"/>
      <c r="BY622" s="99"/>
      <c r="BZ622" s="99"/>
      <c r="CA622" s="99"/>
      <c r="CB622" s="99"/>
      <c r="CC622" s="99"/>
      <c r="CD622" s="99"/>
      <c r="CE622" s="99"/>
      <c r="CF622" s="99"/>
      <c r="CG622" s="99"/>
      <c r="CH622" s="99"/>
      <c r="CI622" s="99"/>
      <c r="CJ622" s="99"/>
      <c r="CK622" s="99"/>
      <c r="CL622" s="99"/>
      <c r="CM622" s="99"/>
      <c r="CN622" s="99"/>
      <c r="CO622" s="99"/>
      <c r="CP622" s="99"/>
      <c r="CQ622" s="99"/>
      <c r="CR622" s="99"/>
      <c r="CS622" s="99"/>
      <c r="CT622" s="99"/>
      <c r="CU622" s="99"/>
      <c r="CV622" s="99"/>
      <c r="CW622" s="99"/>
      <c r="CX622" s="99"/>
      <c r="CY622" s="99"/>
    </row>
    <row r="623" spans="1:103">
      <c r="A623" s="119"/>
      <c r="B623" s="119"/>
      <c r="D623" s="119"/>
      <c r="E623" s="70"/>
      <c r="F623" s="70"/>
      <c r="G623" s="70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99"/>
      <c r="BI623" s="99"/>
      <c r="BJ623" s="99"/>
      <c r="BK623" s="99"/>
      <c r="BL623" s="99"/>
      <c r="BM623" s="99"/>
      <c r="BN623" s="99"/>
      <c r="BO623" s="99"/>
      <c r="BP623" s="99"/>
      <c r="BQ623" s="99"/>
      <c r="BR623" s="99"/>
      <c r="BS623" s="99"/>
      <c r="BT623" s="99"/>
      <c r="BU623" s="99"/>
      <c r="BV623" s="99"/>
      <c r="BW623" s="99"/>
      <c r="BX623" s="99"/>
      <c r="BY623" s="99"/>
      <c r="BZ623" s="99"/>
      <c r="CA623" s="99"/>
      <c r="CB623" s="99"/>
      <c r="CC623" s="99"/>
      <c r="CD623" s="99"/>
      <c r="CE623" s="99"/>
      <c r="CF623" s="99"/>
      <c r="CG623" s="99"/>
      <c r="CH623" s="99"/>
      <c r="CI623" s="99"/>
      <c r="CJ623" s="99"/>
      <c r="CK623" s="99"/>
      <c r="CL623" s="99"/>
      <c r="CM623" s="99"/>
      <c r="CN623" s="99"/>
      <c r="CO623" s="99"/>
      <c r="CP623" s="99"/>
      <c r="CQ623" s="99"/>
      <c r="CR623" s="99"/>
      <c r="CS623" s="99"/>
      <c r="CT623" s="99"/>
      <c r="CU623" s="99"/>
      <c r="CV623" s="99"/>
      <c r="CW623" s="99"/>
      <c r="CX623" s="99"/>
      <c r="CY623" s="99"/>
    </row>
    <row r="624" spans="1:103">
      <c r="A624" s="119"/>
      <c r="B624" s="119"/>
      <c r="D624" s="119"/>
      <c r="E624" s="70"/>
      <c r="F624" s="70"/>
      <c r="G624" s="70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9"/>
      <c r="BN624" s="99"/>
      <c r="BO624" s="99"/>
      <c r="BP624" s="99"/>
      <c r="BQ624" s="99"/>
      <c r="BR624" s="99"/>
      <c r="BS624" s="99"/>
      <c r="BT624" s="99"/>
      <c r="BU624" s="99"/>
      <c r="BV624" s="99"/>
      <c r="BW624" s="99"/>
      <c r="BX624" s="99"/>
      <c r="BY624" s="99"/>
      <c r="BZ624" s="99"/>
      <c r="CA624" s="99"/>
      <c r="CB624" s="99"/>
      <c r="CC624" s="99"/>
      <c r="CD624" s="99"/>
      <c r="CE624" s="99"/>
      <c r="CF624" s="99"/>
      <c r="CG624" s="99"/>
      <c r="CH624" s="99"/>
      <c r="CI624" s="99"/>
      <c r="CJ624" s="99"/>
      <c r="CK624" s="99"/>
      <c r="CL624" s="99"/>
      <c r="CM624" s="99"/>
      <c r="CN624" s="99"/>
      <c r="CO624" s="99"/>
      <c r="CP624" s="99"/>
      <c r="CQ624" s="99"/>
      <c r="CR624" s="99"/>
      <c r="CS624" s="99"/>
      <c r="CT624" s="99"/>
      <c r="CU624" s="99"/>
      <c r="CV624" s="99"/>
      <c r="CW624" s="99"/>
      <c r="CX624" s="99"/>
      <c r="CY624" s="99"/>
    </row>
    <row r="625" spans="1:103">
      <c r="A625" s="119"/>
      <c r="B625" s="119"/>
      <c r="D625" s="119"/>
      <c r="E625" s="70"/>
      <c r="F625" s="70"/>
      <c r="G625" s="70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9"/>
      <c r="BN625" s="99"/>
      <c r="BO625" s="99"/>
      <c r="BP625" s="99"/>
      <c r="BQ625" s="99"/>
      <c r="BR625" s="99"/>
      <c r="BS625" s="99"/>
      <c r="BT625" s="99"/>
      <c r="BU625" s="99"/>
      <c r="BV625" s="99"/>
      <c r="BW625" s="99"/>
      <c r="BX625" s="99"/>
      <c r="BY625" s="99"/>
      <c r="BZ625" s="99"/>
      <c r="CA625" s="99"/>
      <c r="CB625" s="99"/>
      <c r="CC625" s="99"/>
      <c r="CD625" s="99"/>
      <c r="CE625" s="99"/>
      <c r="CF625" s="99"/>
      <c r="CG625" s="99"/>
      <c r="CH625" s="99"/>
      <c r="CI625" s="99"/>
      <c r="CJ625" s="99"/>
      <c r="CK625" s="99"/>
      <c r="CL625" s="99"/>
      <c r="CM625" s="99"/>
      <c r="CN625" s="99"/>
      <c r="CO625" s="99"/>
      <c r="CP625" s="99"/>
      <c r="CQ625" s="99"/>
      <c r="CR625" s="99"/>
      <c r="CS625" s="99"/>
      <c r="CT625" s="99"/>
      <c r="CU625" s="99"/>
      <c r="CV625" s="99"/>
      <c r="CW625" s="99"/>
      <c r="CX625" s="99"/>
      <c r="CY625" s="99"/>
    </row>
    <row r="626" spans="1:103">
      <c r="A626" s="119"/>
      <c r="B626" s="119"/>
      <c r="D626" s="119"/>
      <c r="E626" s="70"/>
      <c r="F626" s="70"/>
      <c r="G626" s="70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9"/>
      <c r="BN626" s="99"/>
      <c r="BO626" s="99"/>
      <c r="BP626" s="99"/>
      <c r="BQ626" s="99"/>
      <c r="BR626" s="99"/>
      <c r="BS626" s="99"/>
      <c r="BT626" s="99"/>
      <c r="BU626" s="99"/>
      <c r="BV626" s="99"/>
      <c r="BW626" s="99"/>
      <c r="BX626" s="99"/>
      <c r="BY626" s="99"/>
      <c r="BZ626" s="99"/>
      <c r="CA626" s="99"/>
      <c r="CB626" s="99"/>
      <c r="CC626" s="99"/>
      <c r="CD626" s="99"/>
      <c r="CE626" s="99"/>
      <c r="CF626" s="99"/>
      <c r="CG626" s="99"/>
      <c r="CH626" s="99"/>
      <c r="CI626" s="99"/>
      <c r="CJ626" s="99"/>
      <c r="CK626" s="99"/>
      <c r="CL626" s="99"/>
      <c r="CM626" s="99"/>
      <c r="CN626" s="99"/>
      <c r="CO626" s="99"/>
      <c r="CP626" s="99"/>
      <c r="CQ626" s="99"/>
      <c r="CR626" s="99"/>
      <c r="CS626" s="99"/>
      <c r="CT626" s="99"/>
      <c r="CU626" s="99"/>
      <c r="CV626" s="99"/>
      <c r="CW626" s="99"/>
      <c r="CX626" s="99"/>
      <c r="CY626" s="99"/>
    </row>
    <row r="627" spans="1:103">
      <c r="A627" s="119"/>
      <c r="B627" s="119"/>
      <c r="D627" s="119"/>
      <c r="E627" s="70"/>
      <c r="F627" s="70"/>
      <c r="G627" s="70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9"/>
      <c r="BN627" s="99"/>
      <c r="BO627" s="99"/>
      <c r="BP627" s="99"/>
      <c r="BQ627" s="99"/>
      <c r="BR627" s="99"/>
      <c r="BS627" s="99"/>
      <c r="BT627" s="99"/>
      <c r="BU627" s="99"/>
      <c r="BV627" s="99"/>
      <c r="BW627" s="99"/>
      <c r="BX627" s="99"/>
      <c r="BY627" s="99"/>
      <c r="BZ627" s="99"/>
      <c r="CA627" s="99"/>
      <c r="CB627" s="99"/>
      <c r="CC627" s="99"/>
      <c r="CD627" s="99"/>
      <c r="CE627" s="99"/>
      <c r="CF627" s="99"/>
      <c r="CG627" s="99"/>
      <c r="CH627" s="99"/>
      <c r="CI627" s="99"/>
      <c r="CJ627" s="99"/>
      <c r="CK627" s="99"/>
      <c r="CL627" s="99"/>
      <c r="CM627" s="99"/>
      <c r="CN627" s="99"/>
      <c r="CO627" s="99"/>
      <c r="CP627" s="99"/>
      <c r="CQ627" s="99"/>
      <c r="CR627" s="99"/>
      <c r="CS627" s="99"/>
      <c r="CT627" s="99"/>
      <c r="CU627" s="99"/>
      <c r="CV627" s="99"/>
      <c r="CW627" s="99"/>
      <c r="CX627" s="99"/>
      <c r="CY627" s="99"/>
    </row>
    <row r="628" spans="1:103">
      <c r="A628" s="119"/>
      <c r="B628" s="119"/>
      <c r="D628" s="119"/>
      <c r="E628" s="70"/>
      <c r="F628" s="70"/>
      <c r="G628" s="70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9"/>
      <c r="BN628" s="99"/>
      <c r="BO628" s="99"/>
      <c r="BP628" s="99"/>
      <c r="BQ628" s="99"/>
      <c r="BR628" s="99"/>
      <c r="BS628" s="99"/>
      <c r="BT628" s="99"/>
      <c r="BU628" s="99"/>
      <c r="BV628" s="99"/>
      <c r="BW628" s="99"/>
      <c r="BX628" s="99"/>
      <c r="BY628" s="99"/>
      <c r="BZ628" s="99"/>
      <c r="CA628" s="99"/>
      <c r="CB628" s="99"/>
      <c r="CC628" s="99"/>
      <c r="CD628" s="99"/>
      <c r="CE628" s="99"/>
      <c r="CF628" s="99"/>
      <c r="CG628" s="99"/>
      <c r="CH628" s="99"/>
      <c r="CI628" s="99"/>
      <c r="CJ628" s="99"/>
      <c r="CK628" s="99"/>
      <c r="CL628" s="99"/>
      <c r="CM628" s="99"/>
      <c r="CN628" s="99"/>
      <c r="CO628" s="99"/>
      <c r="CP628" s="99"/>
      <c r="CQ628" s="99"/>
      <c r="CR628" s="99"/>
      <c r="CS628" s="99"/>
      <c r="CT628" s="99"/>
      <c r="CU628" s="99"/>
      <c r="CV628" s="99"/>
      <c r="CW628" s="99"/>
      <c r="CX628" s="99"/>
      <c r="CY628" s="99"/>
    </row>
    <row r="629" spans="1:103">
      <c r="A629" s="119"/>
      <c r="B629" s="119"/>
      <c r="D629" s="119"/>
      <c r="E629" s="70"/>
      <c r="F629" s="70"/>
      <c r="G629" s="70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9"/>
      <c r="BN629" s="99"/>
      <c r="BO629" s="99"/>
      <c r="BP629" s="99"/>
      <c r="BQ629" s="99"/>
      <c r="BR629" s="99"/>
      <c r="BS629" s="99"/>
      <c r="BT629" s="99"/>
      <c r="BU629" s="99"/>
      <c r="BV629" s="99"/>
      <c r="BW629" s="99"/>
      <c r="BX629" s="99"/>
      <c r="BY629" s="99"/>
      <c r="BZ629" s="99"/>
      <c r="CA629" s="99"/>
      <c r="CB629" s="99"/>
      <c r="CC629" s="99"/>
      <c r="CD629" s="99"/>
      <c r="CE629" s="99"/>
      <c r="CF629" s="99"/>
      <c r="CG629" s="99"/>
      <c r="CH629" s="99"/>
      <c r="CI629" s="99"/>
      <c r="CJ629" s="99"/>
      <c r="CK629" s="99"/>
      <c r="CL629" s="99"/>
      <c r="CM629" s="99"/>
      <c r="CN629" s="99"/>
      <c r="CO629" s="99"/>
      <c r="CP629" s="99"/>
      <c r="CQ629" s="99"/>
      <c r="CR629" s="99"/>
      <c r="CS629" s="99"/>
      <c r="CT629" s="99"/>
      <c r="CU629" s="99"/>
      <c r="CV629" s="99"/>
      <c r="CW629" s="99"/>
      <c r="CX629" s="99"/>
      <c r="CY629" s="99"/>
    </row>
    <row r="630" spans="1:103">
      <c r="A630" s="119"/>
      <c r="B630" s="119"/>
      <c r="D630" s="119"/>
      <c r="E630" s="70"/>
      <c r="F630" s="70"/>
      <c r="G630" s="70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9"/>
      <c r="BN630" s="99"/>
      <c r="BO630" s="99"/>
      <c r="BP630" s="99"/>
      <c r="BQ630" s="99"/>
      <c r="BR630" s="99"/>
      <c r="BS630" s="99"/>
      <c r="BT630" s="99"/>
      <c r="BU630" s="99"/>
      <c r="BV630" s="99"/>
      <c r="BW630" s="99"/>
      <c r="BX630" s="99"/>
      <c r="BY630" s="99"/>
      <c r="BZ630" s="99"/>
      <c r="CA630" s="99"/>
      <c r="CB630" s="99"/>
      <c r="CC630" s="99"/>
      <c r="CD630" s="99"/>
      <c r="CE630" s="99"/>
      <c r="CF630" s="99"/>
      <c r="CG630" s="99"/>
      <c r="CH630" s="99"/>
      <c r="CI630" s="99"/>
      <c r="CJ630" s="99"/>
      <c r="CK630" s="99"/>
      <c r="CL630" s="99"/>
      <c r="CM630" s="99"/>
      <c r="CN630" s="99"/>
      <c r="CO630" s="99"/>
      <c r="CP630" s="99"/>
      <c r="CQ630" s="99"/>
      <c r="CR630" s="99"/>
      <c r="CS630" s="99"/>
      <c r="CT630" s="99"/>
      <c r="CU630" s="99"/>
      <c r="CV630" s="99"/>
      <c r="CW630" s="99"/>
      <c r="CX630" s="99"/>
      <c r="CY630" s="99"/>
    </row>
    <row r="631" spans="1:103">
      <c r="A631" s="119"/>
      <c r="B631" s="119"/>
      <c r="D631" s="119"/>
      <c r="E631" s="70"/>
      <c r="F631" s="70"/>
      <c r="G631" s="70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9"/>
      <c r="BN631" s="99"/>
      <c r="BO631" s="99"/>
      <c r="BP631" s="99"/>
      <c r="BQ631" s="99"/>
      <c r="BR631" s="99"/>
      <c r="BS631" s="99"/>
      <c r="BT631" s="99"/>
      <c r="BU631" s="99"/>
      <c r="BV631" s="99"/>
      <c r="BW631" s="99"/>
      <c r="BX631" s="99"/>
      <c r="BY631" s="99"/>
      <c r="BZ631" s="99"/>
      <c r="CA631" s="99"/>
      <c r="CB631" s="99"/>
      <c r="CC631" s="99"/>
      <c r="CD631" s="99"/>
      <c r="CE631" s="99"/>
      <c r="CF631" s="99"/>
      <c r="CG631" s="99"/>
      <c r="CH631" s="99"/>
      <c r="CI631" s="99"/>
      <c r="CJ631" s="99"/>
      <c r="CK631" s="99"/>
      <c r="CL631" s="99"/>
      <c r="CM631" s="99"/>
      <c r="CN631" s="99"/>
      <c r="CO631" s="99"/>
      <c r="CP631" s="99"/>
      <c r="CQ631" s="99"/>
      <c r="CR631" s="99"/>
      <c r="CS631" s="99"/>
      <c r="CT631" s="99"/>
      <c r="CU631" s="99"/>
      <c r="CV631" s="99"/>
      <c r="CW631" s="99"/>
      <c r="CX631" s="99"/>
      <c r="CY631" s="99"/>
    </row>
    <row r="632" spans="1:103">
      <c r="A632" s="119"/>
      <c r="B632" s="119"/>
      <c r="D632" s="119"/>
      <c r="E632" s="70"/>
      <c r="F632" s="70"/>
      <c r="G632" s="70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9"/>
      <c r="BN632" s="99"/>
      <c r="BO632" s="99"/>
      <c r="BP632" s="99"/>
      <c r="BQ632" s="99"/>
      <c r="BR632" s="99"/>
      <c r="BS632" s="99"/>
      <c r="BT632" s="99"/>
      <c r="BU632" s="99"/>
      <c r="BV632" s="99"/>
      <c r="BW632" s="99"/>
      <c r="BX632" s="99"/>
      <c r="BY632" s="99"/>
      <c r="BZ632" s="99"/>
      <c r="CA632" s="99"/>
      <c r="CB632" s="99"/>
      <c r="CC632" s="99"/>
      <c r="CD632" s="99"/>
      <c r="CE632" s="99"/>
      <c r="CF632" s="99"/>
      <c r="CG632" s="99"/>
      <c r="CH632" s="99"/>
      <c r="CI632" s="99"/>
      <c r="CJ632" s="99"/>
      <c r="CK632" s="99"/>
      <c r="CL632" s="99"/>
      <c r="CM632" s="99"/>
      <c r="CN632" s="99"/>
      <c r="CO632" s="99"/>
      <c r="CP632" s="99"/>
      <c r="CQ632" s="99"/>
      <c r="CR632" s="99"/>
      <c r="CS632" s="99"/>
      <c r="CT632" s="99"/>
      <c r="CU632" s="99"/>
      <c r="CV632" s="99"/>
      <c r="CW632" s="99"/>
      <c r="CX632" s="99"/>
      <c r="CY632" s="99"/>
    </row>
    <row r="633" spans="1:103">
      <c r="A633" s="119"/>
      <c r="B633" s="119"/>
      <c r="D633" s="119"/>
      <c r="E633" s="70"/>
      <c r="F633" s="70"/>
      <c r="G633" s="70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9"/>
      <c r="BN633" s="99"/>
      <c r="BO633" s="99"/>
      <c r="BP633" s="99"/>
      <c r="BQ633" s="99"/>
      <c r="BR633" s="99"/>
      <c r="BS633" s="99"/>
      <c r="BT633" s="99"/>
      <c r="BU633" s="99"/>
      <c r="BV633" s="99"/>
      <c r="BW633" s="99"/>
      <c r="BX633" s="99"/>
      <c r="BY633" s="99"/>
      <c r="BZ633" s="99"/>
      <c r="CA633" s="99"/>
      <c r="CB633" s="99"/>
      <c r="CC633" s="99"/>
      <c r="CD633" s="99"/>
      <c r="CE633" s="99"/>
      <c r="CF633" s="99"/>
      <c r="CG633" s="99"/>
      <c r="CH633" s="99"/>
      <c r="CI633" s="99"/>
      <c r="CJ633" s="99"/>
      <c r="CK633" s="99"/>
      <c r="CL633" s="99"/>
      <c r="CM633" s="99"/>
      <c r="CN633" s="99"/>
      <c r="CO633" s="99"/>
      <c r="CP633" s="99"/>
      <c r="CQ633" s="99"/>
      <c r="CR633" s="99"/>
      <c r="CS633" s="99"/>
      <c r="CT633" s="99"/>
      <c r="CU633" s="99"/>
      <c r="CV633" s="99"/>
      <c r="CW633" s="99"/>
      <c r="CX633" s="99"/>
      <c r="CY633" s="99"/>
    </row>
    <row r="634" spans="1:103">
      <c r="A634" s="119"/>
      <c r="B634" s="119"/>
      <c r="D634" s="119"/>
      <c r="E634" s="70"/>
      <c r="F634" s="70"/>
      <c r="G634" s="70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9"/>
      <c r="BN634" s="99"/>
      <c r="BO634" s="99"/>
      <c r="BP634" s="99"/>
      <c r="BQ634" s="99"/>
      <c r="BR634" s="99"/>
      <c r="BS634" s="99"/>
      <c r="BT634" s="99"/>
      <c r="BU634" s="99"/>
      <c r="BV634" s="99"/>
      <c r="BW634" s="99"/>
      <c r="BX634" s="99"/>
      <c r="BY634" s="99"/>
      <c r="BZ634" s="99"/>
      <c r="CA634" s="99"/>
      <c r="CB634" s="99"/>
      <c r="CC634" s="99"/>
      <c r="CD634" s="99"/>
      <c r="CE634" s="99"/>
      <c r="CF634" s="99"/>
      <c r="CG634" s="99"/>
      <c r="CH634" s="99"/>
      <c r="CI634" s="99"/>
      <c r="CJ634" s="99"/>
      <c r="CK634" s="99"/>
      <c r="CL634" s="99"/>
      <c r="CM634" s="99"/>
      <c r="CN634" s="99"/>
      <c r="CO634" s="99"/>
      <c r="CP634" s="99"/>
      <c r="CQ634" s="99"/>
      <c r="CR634" s="99"/>
      <c r="CS634" s="99"/>
      <c r="CT634" s="99"/>
      <c r="CU634" s="99"/>
      <c r="CV634" s="99"/>
      <c r="CW634" s="99"/>
      <c r="CX634" s="99"/>
      <c r="CY634" s="99"/>
    </row>
    <row r="635" spans="1:103">
      <c r="A635" s="119"/>
      <c r="B635" s="119"/>
      <c r="D635" s="119"/>
      <c r="E635" s="70"/>
      <c r="F635" s="70"/>
      <c r="G635" s="70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9"/>
      <c r="BN635" s="99"/>
      <c r="BO635" s="99"/>
      <c r="BP635" s="99"/>
      <c r="BQ635" s="99"/>
      <c r="BR635" s="99"/>
      <c r="BS635" s="99"/>
      <c r="BT635" s="99"/>
      <c r="BU635" s="99"/>
      <c r="BV635" s="99"/>
      <c r="BW635" s="99"/>
      <c r="BX635" s="99"/>
      <c r="BY635" s="99"/>
      <c r="BZ635" s="99"/>
      <c r="CA635" s="99"/>
      <c r="CB635" s="99"/>
      <c r="CC635" s="99"/>
      <c r="CD635" s="99"/>
      <c r="CE635" s="99"/>
      <c r="CF635" s="99"/>
      <c r="CG635" s="99"/>
      <c r="CH635" s="99"/>
      <c r="CI635" s="99"/>
      <c r="CJ635" s="99"/>
      <c r="CK635" s="99"/>
      <c r="CL635" s="99"/>
      <c r="CM635" s="99"/>
      <c r="CN635" s="99"/>
      <c r="CO635" s="99"/>
      <c r="CP635" s="99"/>
      <c r="CQ635" s="99"/>
      <c r="CR635" s="99"/>
      <c r="CS635" s="99"/>
      <c r="CT635" s="99"/>
      <c r="CU635" s="99"/>
      <c r="CV635" s="99"/>
      <c r="CW635" s="99"/>
      <c r="CX635" s="99"/>
      <c r="CY635" s="99"/>
    </row>
    <row r="636" spans="1:103">
      <c r="A636" s="119"/>
      <c r="B636" s="119"/>
      <c r="D636" s="119"/>
      <c r="E636" s="70"/>
      <c r="F636" s="70"/>
      <c r="G636" s="70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9"/>
      <c r="BN636" s="99"/>
      <c r="BO636" s="99"/>
      <c r="BP636" s="99"/>
      <c r="BQ636" s="99"/>
      <c r="BR636" s="99"/>
      <c r="BS636" s="99"/>
      <c r="BT636" s="99"/>
      <c r="BU636" s="99"/>
      <c r="BV636" s="99"/>
      <c r="BW636" s="99"/>
      <c r="BX636" s="99"/>
      <c r="BY636" s="99"/>
      <c r="BZ636" s="99"/>
      <c r="CA636" s="99"/>
      <c r="CB636" s="99"/>
      <c r="CC636" s="99"/>
      <c r="CD636" s="99"/>
      <c r="CE636" s="99"/>
      <c r="CF636" s="99"/>
      <c r="CG636" s="99"/>
      <c r="CH636" s="99"/>
      <c r="CI636" s="99"/>
      <c r="CJ636" s="99"/>
      <c r="CK636" s="99"/>
      <c r="CL636" s="99"/>
      <c r="CM636" s="99"/>
      <c r="CN636" s="99"/>
      <c r="CO636" s="99"/>
      <c r="CP636" s="99"/>
      <c r="CQ636" s="99"/>
      <c r="CR636" s="99"/>
      <c r="CS636" s="99"/>
      <c r="CT636" s="99"/>
      <c r="CU636" s="99"/>
      <c r="CV636" s="99"/>
      <c r="CW636" s="99"/>
      <c r="CX636" s="99"/>
      <c r="CY636" s="99"/>
    </row>
    <row r="637" spans="1:103">
      <c r="A637" s="119"/>
      <c r="B637" s="119"/>
      <c r="D637" s="119"/>
      <c r="E637" s="70"/>
      <c r="F637" s="70"/>
      <c r="G637" s="70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9"/>
      <c r="BN637" s="99"/>
      <c r="BO637" s="99"/>
      <c r="BP637" s="99"/>
      <c r="BQ637" s="99"/>
      <c r="BR637" s="99"/>
      <c r="BS637" s="99"/>
      <c r="BT637" s="99"/>
      <c r="BU637" s="99"/>
      <c r="BV637" s="99"/>
      <c r="BW637" s="99"/>
      <c r="BX637" s="99"/>
      <c r="BY637" s="99"/>
      <c r="BZ637" s="99"/>
      <c r="CA637" s="99"/>
      <c r="CB637" s="99"/>
      <c r="CC637" s="99"/>
      <c r="CD637" s="99"/>
      <c r="CE637" s="99"/>
      <c r="CF637" s="99"/>
      <c r="CG637" s="99"/>
      <c r="CH637" s="99"/>
      <c r="CI637" s="99"/>
      <c r="CJ637" s="99"/>
      <c r="CK637" s="99"/>
      <c r="CL637" s="99"/>
      <c r="CM637" s="99"/>
      <c r="CN637" s="99"/>
      <c r="CO637" s="99"/>
      <c r="CP637" s="99"/>
      <c r="CQ637" s="99"/>
      <c r="CR637" s="99"/>
      <c r="CS637" s="99"/>
      <c r="CT637" s="99"/>
      <c r="CU637" s="99"/>
      <c r="CV637" s="99"/>
      <c r="CW637" s="99"/>
      <c r="CX637" s="99"/>
      <c r="CY637" s="99"/>
    </row>
    <row r="638" spans="1:103">
      <c r="A638" s="119"/>
      <c r="B638" s="119"/>
      <c r="D638" s="119"/>
      <c r="E638" s="70"/>
      <c r="F638" s="70"/>
      <c r="G638" s="70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9"/>
      <c r="BN638" s="99"/>
      <c r="BO638" s="99"/>
      <c r="BP638" s="99"/>
      <c r="BQ638" s="99"/>
      <c r="BR638" s="99"/>
      <c r="BS638" s="99"/>
      <c r="BT638" s="99"/>
      <c r="BU638" s="99"/>
      <c r="BV638" s="99"/>
      <c r="BW638" s="99"/>
      <c r="BX638" s="99"/>
      <c r="BY638" s="99"/>
      <c r="BZ638" s="99"/>
      <c r="CA638" s="99"/>
      <c r="CB638" s="99"/>
      <c r="CC638" s="99"/>
      <c r="CD638" s="99"/>
      <c r="CE638" s="99"/>
      <c r="CF638" s="99"/>
      <c r="CG638" s="99"/>
      <c r="CH638" s="99"/>
      <c r="CI638" s="99"/>
      <c r="CJ638" s="99"/>
      <c r="CK638" s="99"/>
      <c r="CL638" s="99"/>
      <c r="CM638" s="99"/>
      <c r="CN638" s="99"/>
      <c r="CO638" s="99"/>
      <c r="CP638" s="99"/>
      <c r="CQ638" s="99"/>
      <c r="CR638" s="99"/>
      <c r="CS638" s="99"/>
      <c r="CT638" s="99"/>
      <c r="CU638" s="99"/>
      <c r="CV638" s="99"/>
      <c r="CW638" s="99"/>
      <c r="CX638" s="99"/>
      <c r="CY638" s="99"/>
    </row>
    <row r="639" spans="1:103">
      <c r="A639" s="119"/>
      <c r="B639" s="119"/>
      <c r="D639" s="119"/>
      <c r="E639" s="70"/>
      <c r="F639" s="70"/>
      <c r="G639" s="70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9"/>
      <c r="BN639" s="99"/>
      <c r="BO639" s="99"/>
      <c r="BP639" s="99"/>
      <c r="BQ639" s="99"/>
      <c r="BR639" s="99"/>
      <c r="BS639" s="99"/>
      <c r="BT639" s="99"/>
      <c r="BU639" s="99"/>
      <c r="BV639" s="99"/>
      <c r="BW639" s="99"/>
      <c r="BX639" s="99"/>
      <c r="BY639" s="99"/>
      <c r="BZ639" s="99"/>
      <c r="CA639" s="99"/>
      <c r="CB639" s="99"/>
      <c r="CC639" s="99"/>
      <c r="CD639" s="99"/>
      <c r="CE639" s="99"/>
      <c r="CF639" s="99"/>
      <c r="CG639" s="99"/>
      <c r="CH639" s="99"/>
      <c r="CI639" s="99"/>
      <c r="CJ639" s="99"/>
      <c r="CK639" s="99"/>
      <c r="CL639" s="99"/>
      <c r="CM639" s="99"/>
      <c r="CN639" s="99"/>
      <c r="CO639" s="99"/>
      <c r="CP639" s="99"/>
      <c r="CQ639" s="99"/>
      <c r="CR639" s="99"/>
      <c r="CS639" s="99"/>
      <c r="CT639" s="99"/>
      <c r="CU639" s="99"/>
      <c r="CV639" s="99"/>
      <c r="CW639" s="99"/>
      <c r="CX639" s="99"/>
      <c r="CY639" s="99"/>
    </row>
    <row r="640" spans="1:103">
      <c r="A640" s="119"/>
      <c r="B640" s="119"/>
      <c r="D640" s="119"/>
      <c r="E640" s="70"/>
      <c r="F640" s="70"/>
      <c r="G640" s="70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9"/>
      <c r="BN640" s="99"/>
      <c r="BO640" s="99"/>
      <c r="BP640" s="99"/>
      <c r="BQ640" s="99"/>
      <c r="BR640" s="99"/>
      <c r="BS640" s="99"/>
      <c r="BT640" s="99"/>
      <c r="BU640" s="99"/>
      <c r="BV640" s="99"/>
      <c r="BW640" s="99"/>
      <c r="BX640" s="99"/>
      <c r="BY640" s="99"/>
      <c r="BZ640" s="99"/>
      <c r="CA640" s="99"/>
      <c r="CB640" s="99"/>
      <c r="CC640" s="99"/>
      <c r="CD640" s="99"/>
      <c r="CE640" s="99"/>
      <c r="CF640" s="99"/>
      <c r="CG640" s="99"/>
      <c r="CH640" s="99"/>
      <c r="CI640" s="99"/>
      <c r="CJ640" s="99"/>
      <c r="CK640" s="99"/>
      <c r="CL640" s="99"/>
      <c r="CM640" s="99"/>
      <c r="CN640" s="99"/>
      <c r="CO640" s="99"/>
      <c r="CP640" s="99"/>
      <c r="CQ640" s="99"/>
      <c r="CR640" s="99"/>
      <c r="CS640" s="99"/>
      <c r="CT640" s="99"/>
      <c r="CU640" s="99"/>
      <c r="CV640" s="99"/>
      <c r="CW640" s="99"/>
      <c r="CX640" s="99"/>
      <c r="CY640" s="99"/>
    </row>
    <row r="641" spans="1:103">
      <c r="A641" s="119"/>
      <c r="B641" s="119"/>
      <c r="D641" s="119"/>
      <c r="E641" s="70"/>
      <c r="F641" s="70"/>
      <c r="G641" s="70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9"/>
      <c r="BN641" s="99"/>
      <c r="BO641" s="99"/>
      <c r="BP641" s="99"/>
      <c r="BQ641" s="99"/>
      <c r="BR641" s="99"/>
      <c r="BS641" s="99"/>
      <c r="BT641" s="99"/>
      <c r="BU641" s="99"/>
      <c r="BV641" s="99"/>
      <c r="BW641" s="99"/>
      <c r="BX641" s="99"/>
      <c r="BY641" s="99"/>
      <c r="BZ641" s="99"/>
      <c r="CA641" s="99"/>
      <c r="CB641" s="99"/>
      <c r="CC641" s="99"/>
      <c r="CD641" s="99"/>
      <c r="CE641" s="99"/>
      <c r="CF641" s="99"/>
      <c r="CG641" s="99"/>
      <c r="CH641" s="99"/>
      <c r="CI641" s="99"/>
      <c r="CJ641" s="99"/>
      <c r="CK641" s="99"/>
      <c r="CL641" s="99"/>
      <c r="CM641" s="99"/>
      <c r="CN641" s="99"/>
      <c r="CO641" s="99"/>
      <c r="CP641" s="99"/>
      <c r="CQ641" s="99"/>
      <c r="CR641" s="99"/>
      <c r="CS641" s="99"/>
      <c r="CT641" s="99"/>
      <c r="CU641" s="99"/>
      <c r="CV641" s="99"/>
      <c r="CW641" s="99"/>
      <c r="CX641" s="99"/>
      <c r="CY641" s="99"/>
    </row>
    <row r="642" spans="1:103">
      <c r="A642" s="119"/>
      <c r="B642" s="119"/>
      <c r="D642" s="119"/>
      <c r="E642" s="70"/>
      <c r="F642" s="70"/>
      <c r="G642" s="70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9"/>
      <c r="BN642" s="99"/>
      <c r="BO642" s="99"/>
      <c r="BP642" s="99"/>
      <c r="BQ642" s="99"/>
      <c r="BR642" s="99"/>
      <c r="BS642" s="99"/>
      <c r="BT642" s="99"/>
      <c r="BU642" s="99"/>
      <c r="BV642" s="99"/>
      <c r="BW642" s="99"/>
      <c r="BX642" s="99"/>
      <c r="BY642" s="99"/>
      <c r="BZ642" s="99"/>
      <c r="CA642" s="99"/>
      <c r="CB642" s="99"/>
      <c r="CC642" s="99"/>
      <c r="CD642" s="99"/>
      <c r="CE642" s="99"/>
      <c r="CF642" s="99"/>
      <c r="CG642" s="99"/>
      <c r="CH642" s="99"/>
      <c r="CI642" s="99"/>
      <c r="CJ642" s="99"/>
      <c r="CK642" s="99"/>
      <c r="CL642" s="99"/>
      <c r="CM642" s="99"/>
      <c r="CN642" s="99"/>
      <c r="CO642" s="99"/>
      <c r="CP642" s="99"/>
      <c r="CQ642" s="99"/>
      <c r="CR642" s="99"/>
      <c r="CS642" s="99"/>
      <c r="CT642" s="99"/>
      <c r="CU642" s="99"/>
      <c r="CV642" s="99"/>
      <c r="CW642" s="99"/>
      <c r="CX642" s="99"/>
      <c r="CY642" s="99"/>
    </row>
    <row r="643" spans="1:103">
      <c r="A643" s="119"/>
      <c r="B643" s="119"/>
      <c r="D643" s="119"/>
      <c r="E643" s="70"/>
      <c r="F643" s="70"/>
      <c r="G643" s="70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9"/>
      <c r="BN643" s="99"/>
      <c r="BO643" s="99"/>
      <c r="BP643" s="99"/>
      <c r="BQ643" s="99"/>
      <c r="BR643" s="99"/>
      <c r="BS643" s="99"/>
      <c r="BT643" s="99"/>
      <c r="BU643" s="99"/>
      <c r="BV643" s="99"/>
      <c r="BW643" s="99"/>
      <c r="BX643" s="99"/>
      <c r="BY643" s="99"/>
      <c r="BZ643" s="99"/>
      <c r="CA643" s="99"/>
      <c r="CB643" s="99"/>
      <c r="CC643" s="99"/>
      <c r="CD643" s="99"/>
      <c r="CE643" s="99"/>
      <c r="CF643" s="99"/>
      <c r="CG643" s="99"/>
      <c r="CH643" s="99"/>
      <c r="CI643" s="99"/>
      <c r="CJ643" s="99"/>
      <c r="CK643" s="99"/>
      <c r="CL643" s="99"/>
      <c r="CM643" s="99"/>
      <c r="CN643" s="99"/>
      <c r="CO643" s="99"/>
      <c r="CP643" s="99"/>
      <c r="CQ643" s="99"/>
      <c r="CR643" s="99"/>
      <c r="CS643" s="99"/>
      <c r="CT643" s="99"/>
      <c r="CU643" s="99"/>
      <c r="CV643" s="99"/>
      <c r="CW643" s="99"/>
      <c r="CX643" s="99"/>
      <c r="CY643" s="99"/>
    </row>
    <row r="644" spans="1:103">
      <c r="A644" s="119"/>
      <c r="B644" s="119"/>
      <c r="D644" s="119"/>
      <c r="E644" s="70"/>
      <c r="F644" s="70"/>
      <c r="G644" s="70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  <c r="BB644" s="99"/>
      <c r="BC644" s="99"/>
      <c r="BD644" s="99"/>
      <c r="BE644" s="99"/>
      <c r="BF644" s="99"/>
      <c r="BG644" s="99"/>
      <c r="BH644" s="99"/>
      <c r="BI644" s="99"/>
      <c r="BJ644" s="99"/>
      <c r="BK644" s="99"/>
      <c r="BL644" s="99"/>
      <c r="BM644" s="99"/>
      <c r="BN644" s="99"/>
      <c r="BO644" s="99"/>
      <c r="BP644" s="99"/>
      <c r="BQ644" s="99"/>
      <c r="BR644" s="99"/>
      <c r="BS644" s="99"/>
      <c r="BT644" s="99"/>
      <c r="BU644" s="99"/>
      <c r="BV644" s="99"/>
      <c r="BW644" s="99"/>
      <c r="BX644" s="99"/>
      <c r="BY644" s="99"/>
      <c r="BZ644" s="99"/>
      <c r="CA644" s="99"/>
      <c r="CB644" s="99"/>
      <c r="CC644" s="99"/>
      <c r="CD644" s="99"/>
      <c r="CE644" s="99"/>
      <c r="CF644" s="99"/>
      <c r="CG644" s="99"/>
      <c r="CH644" s="99"/>
      <c r="CI644" s="99"/>
      <c r="CJ644" s="99"/>
      <c r="CK644" s="99"/>
      <c r="CL644" s="99"/>
      <c r="CM644" s="99"/>
      <c r="CN644" s="99"/>
      <c r="CO644" s="99"/>
      <c r="CP644" s="99"/>
      <c r="CQ644" s="99"/>
      <c r="CR644" s="99"/>
      <c r="CS644" s="99"/>
      <c r="CT644" s="99"/>
      <c r="CU644" s="99"/>
      <c r="CV644" s="99"/>
      <c r="CW644" s="99"/>
      <c r="CX644" s="99"/>
      <c r="CY644" s="99"/>
    </row>
    <row r="645" spans="1:103">
      <c r="A645" s="119"/>
      <c r="B645" s="119"/>
      <c r="D645" s="119"/>
      <c r="E645" s="70"/>
      <c r="F645" s="70"/>
      <c r="G645" s="70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9"/>
      <c r="BN645" s="99"/>
      <c r="BO645" s="99"/>
      <c r="BP645" s="99"/>
      <c r="BQ645" s="99"/>
      <c r="BR645" s="99"/>
      <c r="BS645" s="99"/>
      <c r="BT645" s="99"/>
      <c r="BU645" s="99"/>
      <c r="BV645" s="99"/>
      <c r="BW645" s="99"/>
      <c r="BX645" s="99"/>
      <c r="BY645" s="99"/>
      <c r="BZ645" s="99"/>
      <c r="CA645" s="99"/>
      <c r="CB645" s="99"/>
      <c r="CC645" s="99"/>
      <c r="CD645" s="99"/>
      <c r="CE645" s="99"/>
      <c r="CF645" s="99"/>
      <c r="CG645" s="99"/>
      <c r="CH645" s="99"/>
      <c r="CI645" s="99"/>
      <c r="CJ645" s="99"/>
      <c r="CK645" s="99"/>
      <c r="CL645" s="99"/>
      <c r="CM645" s="99"/>
      <c r="CN645" s="99"/>
      <c r="CO645" s="99"/>
      <c r="CP645" s="99"/>
      <c r="CQ645" s="99"/>
      <c r="CR645" s="99"/>
      <c r="CS645" s="99"/>
      <c r="CT645" s="99"/>
      <c r="CU645" s="99"/>
      <c r="CV645" s="99"/>
      <c r="CW645" s="99"/>
      <c r="CX645" s="99"/>
      <c r="CY645" s="99"/>
    </row>
    <row r="646" spans="1:103">
      <c r="A646" s="119"/>
      <c r="B646" s="119"/>
      <c r="D646" s="119"/>
      <c r="E646" s="70"/>
      <c r="F646" s="70"/>
      <c r="G646" s="70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9"/>
      <c r="BN646" s="99"/>
      <c r="BO646" s="99"/>
      <c r="BP646" s="99"/>
      <c r="BQ646" s="99"/>
      <c r="BR646" s="99"/>
      <c r="BS646" s="99"/>
      <c r="BT646" s="99"/>
      <c r="BU646" s="99"/>
      <c r="BV646" s="99"/>
      <c r="BW646" s="99"/>
      <c r="BX646" s="99"/>
      <c r="BY646" s="99"/>
      <c r="BZ646" s="99"/>
      <c r="CA646" s="99"/>
      <c r="CB646" s="99"/>
      <c r="CC646" s="99"/>
      <c r="CD646" s="99"/>
      <c r="CE646" s="99"/>
      <c r="CF646" s="99"/>
      <c r="CG646" s="99"/>
      <c r="CH646" s="99"/>
      <c r="CI646" s="99"/>
      <c r="CJ646" s="99"/>
      <c r="CK646" s="99"/>
      <c r="CL646" s="99"/>
      <c r="CM646" s="99"/>
      <c r="CN646" s="99"/>
      <c r="CO646" s="99"/>
      <c r="CP646" s="99"/>
      <c r="CQ646" s="99"/>
      <c r="CR646" s="99"/>
      <c r="CS646" s="99"/>
      <c r="CT646" s="99"/>
      <c r="CU646" s="99"/>
      <c r="CV646" s="99"/>
      <c r="CW646" s="99"/>
      <c r="CX646" s="99"/>
      <c r="CY646" s="99"/>
    </row>
    <row r="647" spans="1:103">
      <c r="A647" s="119"/>
      <c r="B647" s="119"/>
      <c r="D647" s="119"/>
      <c r="E647" s="70"/>
      <c r="F647" s="70"/>
      <c r="G647" s="70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9"/>
      <c r="BN647" s="99"/>
      <c r="BO647" s="99"/>
      <c r="BP647" s="99"/>
      <c r="BQ647" s="99"/>
      <c r="BR647" s="99"/>
      <c r="BS647" s="99"/>
      <c r="BT647" s="99"/>
      <c r="BU647" s="99"/>
      <c r="BV647" s="99"/>
      <c r="BW647" s="99"/>
      <c r="BX647" s="99"/>
      <c r="BY647" s="99"/>
      <c r="BZ647" s="99"/>
      <c r="CA647" s="99"/>
      <c r="CB647" s="99"/>
      <c r="CC647" s="99"/>
      <c r="CD647" s="99"/>
      <c r="CE647" s="99"/>
      <c r="CF647" s="99"/>
      <c r="CG647" s="99"/>
      <c r="CH647" s="99"/>
      <c r="CI647" s="99"/>
      <c r="CJ647" s="99"/>
      <c r="CK647" s="99"/>
      <c r="CL647" s="99"/>
      <c r="CM647" s="99"/>
      <c r="CN647" s="99"/>
      <c r="CO647" s="99"/>
      <c r="CP647" s="99"/>
      <c r="CQ647" s="99"/>
      <c r="CR647" s="99"/>
      <c r="CS647" s="99"/>
      <c r="CT647" s="99"/>
      <c r="CU647" s="99"/>
      <c r="CV647" s="99"/>
      <c r="CW647" s="99"/>
      <c r="CX647" s="99"/>
      <c r="CY647" s="99"/>
    </row>
    <row r="648" spans="1:103">
      <c r="A648" s="119"/>
      <c r="B648" s="119"/>
      <c r="D648" s="119"/>
      <c r="E648" s="70"/>
      <c r="F648" s="70"/>
      <c r="G648" s="70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9"/>
      <c r="BN648" s="99"/>
      <c r="BO648" s="99"/>
      <c r="BP648" s="99"/>
      <c r="BQ648" s="99"/>
      <c r="BR648" s="99"/>
      <c r="BS648" s="99"/>
      <c r="BT648" s="99"/>
      <c r="BU648" s="99"/>
      <c r="BV648" s="99"/>
      <c r="BW648" s="99"/>
      <c r="BX648" s="99"/>
      <c r="BY648" s="99"/>
      <c r="BZ648" s="99"/>
      <c r="CA648" s="99"/>
      <c r="CB648" s="99"/>
      <c r="CC648" s="99"/>
      <c r="CD648" s="99"/>
      <c r="CE648" s="99"/>
      <c r="CF648" s="99"/>
      <c r="CG648" s="99"/>
      <c r="CH648" s="99"/>
      <c r="CI648" s="99"/>
      <c r="CJ648" s="99"/>
      <c r="CK648" s="99"/>
      <c r="CL648" s="99"/>
      <c r="CM648" s="99"/>
      <c r="CN648" s="99"/>
      <c r="CO648" s="99"/>
      <c r="CP648" s="99"/>
      <c r="CQ648" s="99"/>
      <c r="CR648" s="99"/>
      <c r="CS648" s="99"/>
      <c r="CT648" s="99"/>
      <c r="CU648" s="99"/>
      <c r="CV648" s="99"/>
      <c r="CW648" s="99"/>
      <c r="CX648" s="99"/>
      <c r="CY648" s="99"/>
    </row>
    <row r="649" spans="1:103">
      <c r="A649" s="119"/>
      <c r="B649" s="119"/>
      <c r="D649" s="119"/>
      <c r="E649" s="70"/>
      <c r="F649" s="70"/>
      <c r="G649" s="70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9"/>
      <c r="BN649" s="99"/>
      <c r="BO649" s="99"/>
      <c r="BP649" s="99"/>
      <c r="BQ649" s="99"/>
      <c r="BR649" s="99"/>
      <c r="BS649" s="99"/>
      <c r="BT649" s="99"/>
      <c r="BU649" s="99"/>
      <c r="BV649" s="99"/>
      <c r="BW649" s="99"/>
      <c r="BX649" s="99"/>
      <c r="BY649" s="99"/>
      <c r="BZ649" s="99"/>
      <c r="CA649" s="99"/>
      <c r="CB649" s="99"/>
      <c r="CC649" s="99"/>
      <c r="CD649" s="99"/>
      <c r="CE649" s="99"/>
      <c r="CF649" s="99"/>
      <c r="CG649" s="99"/>
      <c r="CH649" s="99"/>
      <c r="CI649" s="99"/>
      <c r="CJ649" s="99"/>
      <c r="CK649" s="99"/>
      <c r="CL649" s="99"/>
      <c r="CM649" s="99"/>
      <c r="CN649" s="99"/>
      <c r="CO649" s="99"/>
      <c r="CP649" s="99"/>
      <c r="CQ649" s="99"/>
      <c r="CR649" s="99"/>
      <c r="CS649" s="99"/>
      <c r="CT649" s="99"/>
      <c r="CU649" s="99"/>
      <c r="CV649" s="99"/>
      <c r="CW649" s="99"/>
      <c r="CX649" s="99"/>
      <c r="CY649" s="99"/>
    </row>
    <row r="650" spans="1:103">
      <c r="A650" s="119"/>
      <c r="B650" s="119"/>
      <c r="D650" s="119"/>
      <c r="E650" s="70"/>
      <c r="F650" s="70"/>
      <c r="G650" s="70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9"/>
      <c r="BN650" s="99"/>
      <c r="BO650" s="99"/>
      <c r="BP650" s="99"/>
      <c r="BQ650" s="99"/>
      <c r="BR650" s="99"/>
      <c r="BS650" s="99"/>
      <c r="BT650" s="99"/>
      <c r="BU650" s="99"/>
      <c r="BV650" s="99"/>
      <c r="BW650" s="99"/>
      <c r="BX650" s="99"/>
      <c r="BY650" s="99"/>
      <c r="BZ650" s="99"/>
      <c r="CA650" s="99"/>
      <c r="CB650" s="99"/>
      <c r="CC650" s="99"/>
      <c r="CD650" s="99"/>
      <c r="CE650" s="99"/>
      <c r="CF650" s="99"/>
      <c r="CG650" s="99"/>
      <c r="CH650" s="99"/>
      <c r="CI650" s="99"/>
      <c r="CJ650" s="99"/>
      <c r="CK650" s="99"/>
      <c r="CL650" s="99"/>
      <c r="CM650" s="99"/>
      <c r="CN650" s="99"/>
      <c r="CO650" s="99"/>
      <c r="CP650" s="99"/>
      <c r="CQ650" s="99"/>
      <c r="CR650" s="99"/>
      <c r="CS650" s="99"/>
      <c r="CT650" s="99"/>
      <c r="CU650" s="99"/>
      <c r="CV650" s="99"/>
      <c r="CW650" s="99"/>
      <c r="CX650" s="99"/>
      <c r="CY650" s="99"/>
    </row>
    <row r="651" spans="1:103">
      <c r="A651" s="119"/>
      <c r="B651" s="119"/>
      <c r="D651" s="119"/>
      <c r="E651" s="70"/>
      <c r="F651" s="70"/>
      <c r="G651" s="70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9"/>
      <c r="BN651" s="99"/>
      <c r="BO651" s="99"/>
      <c r="BP651" s="99"/>
      <c r="BQ651" s="99"/>
      <c r="BR651" s="99"/>
      <c r="BS651" s="99"/>
      <c r="BT651" s="99"/>
      <c r="BU651" s="99"/>
      <c r="BV651" s="99"/>
      <c r="BW651" s="99"/>
      <c r="BX651" s="99"/>
      <c r="BY651" s="99"/>
      <c r="BZ651" s="99"/>
      <c r="CA651" s="99"/>
      <c r="CB651" s="99"/>
      <c r="CC651" s="99"/>
      <c r="CD651" s="99"/>
      <c r="CE651" s="99"/>
      <c r="CF651" s="99"/>
      <c r="CG651" s="99"/>
      <c r="CH651" s="99"/>
      <c r="CI651" s="99"/>
      <c r="CJ651" s="99"/>
      <c r="CK651" s="99"/>
      <c r="CL651" s="99"/>
      <c r="CM651" s="99"/>
      <c r="CN651" s="99"/>
      <c r="CO651" s="99"/>
      <c r="CP651" s="99"/>
      <c r="CQ651" s="99"/>
      <c r="CR651" s="99"/>
      <c r="CS651" s="99"/>
      <c r="CT651" s="99"/>
      <c r="CU651" s="99"/>
      <c r="CV651" s="99"/>
      <c r="CW651" s="99"/>
      <c r="CX651" s="99"/>
      <c r="CY651" s="99"/>
    </row>
    <row r="652" spans="1:103">
      <c r="A652" s="119"/>
      <c r="B652" s="119"/>
      <c r="D652" s="119"/>
      <c r="E652" s="70"/>
      <c r="F652" s="70"/>
      <c r="G652" s="70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9"/>
      <c r="BN652" s="99"/>
      <c r="BO652" s="99"/>
      <c r="BP652" s="99"/>
      <c r="BQ652" s="99"/>
      <c r="BR652" s="99"/>
      <c r="BS652" s="99"/>
      <c r="BT652" s="99"/>
      <c r="BU652" s="99"/>
      <c r="BV652" s="99"/>
      <c r="BW652" s="99"/>
      <c r="BX652" s="99"/>
      <c r="BY652" s="99"/>
      <c r="BZ652" s="99"/>
      <c r="CA652" s="99"/>
      <c r="CB652" s="99"/>
      <c r="CC652" s="99"/>
      <c r="CD652" s="99"/>
      <c r="CE652" s="99"/>
      <c r="CF652" s="99"/>
      <c r="CG652" s="99"/>
      <c r="CH652" s="99"/>
      <c r="CI652" s="99"/>
      <c r="CJ652" s="99"/>
      <c r="CK652" s="99"/>
      <c r="CL652" s="99"/>
      <c r="CM652" s="99"/>
      <c r="CN652" s="99"/>
      <c r="CO652" s="99"/>
      <c r="CP652" s="99"/>
      <c r="CQ652" s="99"/>
      <c r="CR652" s="99"/>
      <c r="CS652" s="99"/>
      <c r="CT652" s="99"/>
      <c r="CU652" s="99"/>
      <c r="CV652" s="99"/>
      <c r="CW652" s="99"/>
      <c r="CX652" s="99"/>
      <c r="CY652" s="99"/>
    </row>
    <row r="653" spans="1:103">
      <c r="A653" s="119"/>
      <c r="B653" s="119"/>
      <c r="D653" s="119"/>
      <c r="E653" s="70"/>
      <c r="F653" s="70"/>
      <c r="G653" s="70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9"/>
      <c r="BN653" s="99"/>
      <c r="BO653" s="99"/>
      <c r="BP653" s="99"/>
      <c r="BQ653" s="99"/>
      <c r="BR653" s="99"/>
      <c r="BS653" s="99"/>
      <c r="BT653" s="99"/>
      <c r="BU653" s="99"/>
      <c r="BV653" s="99"/>
      <c r="BW653" s="99"/>
      <c r="BX653" s="99"/>
      <c r="BY653" s="99"/>
      <c r="BZ653" s="99"/>
      <c r="CA653" s="99"/>
      <c r="CB653" s="99"/>
      <c r="CC653" s="99"/>
      <c r="CD653" s="99"/>
      <c r="CE653" s="99"/>
      <c r="CF653" s="99"/>
      <c r="CG653" s="99"/>
      <c r="CH653" s="99"/>
      <c r="CI653" s="99"/>
      <c r="CJ653" s="99"/>
      <c r="CK653" s="99"/>
      <c r="CL653" s="99"/>
      <c r="CM653" s="99"/>
      <c r="CN653" s="99"/>
      <c r="CO653" s="99"/>
      <c r="CP653" s="99"/>
      <c r="CQ653" s="99"/>
      <c r="CR653" s="99"/>
      <c r="CS653" s="99"/>
      <c r="CT653" s="99"/>
      <c r="CU653" s="99"/>
      <c r="CV653" s="99"/>
      <c r="CW653" s="99"/>
      <c r="CX653" s="99"/>
      <c r="CY653" s="99"/>
    </row>
    <row r="654" spans="1:103">
      <c r="A654" s="119"/>
      <c r="B654" s="119"/>
      <c r="D654" s="119"/>
      <c r="E654" s="70"/>
      <c r="F654" s="70"/>
      <c r="G654" s="70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9"/>
      <c r="BN654" s="99"/>
      <c r="BO654" s="99"/>
      <c r="BP654" s="99"/>
      <c r="BQ654" s="99"/>
      <c r="BR654" s="99"/>
      <c r="BS654" s="99"/>
      <c r="BT654" s="99"/>
      <c r="BU654" s="99"/>
      <c r="BV654" s="99"/>
      <c r="BW654" s="99"/>
      <c r="BX654" s="99"/>
      <c r="BY654" s="99"/>
      <c r="BZ654" s="99"/>
      <c r="CA654" s="99"/>
      <c r="CB654" s="99"/>
      <c r="CC654" s="99"/>
      <c r="CD654" s="99"/>
      <c r="CE654" s="99"/>
      <c r="CF654" s="99"/>
      <c r="CG654" s="99"/>
      <c r="CH654" s="99"/>
      <c r="CI654" s="99"/>
      <c r="CJ654" s="99"/>
      <c r="CK654" s="99"/>
      <c r="CL654" s="99"/>
      <c r="CM654" s="99"/>
      <c r="CN654" s="99"/>
      <c r="CO654" s="99"/>
      <c r="CP654" s="99"/>
      <c r="CQ654" s="99"/>
      <c r="CR654" s="99"/>
      <c r="CS654" s="99"/>
      <c r="CT654" s="99"/>
      <c r="CU654" s="99"/>
      <c r="CV654" s="99"/>
      <c r="CW654" s="99"/>
      <c r="CX654" s="99"/>
      <c r="CY654" s="99"/>
    </row>
    <row r="655" spans="1:103">
      <c r="A655" s="119"/>
      <c r="B655" s="119"/>
      <c r="D655" s="119"/>
      <c r="E655" s="70"/>
      <c r="F655" s="70"/>
      <c r="G655" s="70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9"/>
      <c r="BN655" s="99"/>
      <c r="BO655" s="99"/>
      <c r="BP655" s="99"/>
      <c r="BQ655" s="99"/>
      <c r="BR655" s="99"/>
      <c r="BS655" s="99"/>
      <c r="BT655" s="99"/>
      <c r="BU655" s="99"/>
      <c r="BV655" s="99"/>
      <c r="BW655" s="99"/>
      <c r="BX655" s="99"/>
      <c r="BY655" s="99"/>
      <c r="BZ655" s="99"/>
      <c r="CA655" s="99"/>
      <c r="CB655" s="99"/>
      <c r="CC655" s="99"/>
      <c r="CD655" s="99"/>
      <c r="CE655" s="99"/>
      <c r="CF655" s="99"/>
      <c r="CG655" s="99"/>
      <c r="CH655" s="99"/>
      <c r="CI655" s="99"/>
      <c r="CJ655" s="99"/>
      <c r="CK655" s="99"/>
      <c r="CL655" s="99"/>
      <c r="CM655" s="99"/>
      <c r="CN655" s="99"/>
      <c r="CO655" s="99"/>
      <c r="CP655" s="99"/>
      <c r="CQ655" s="99"/>
      <c r="CR655" s="99"/>
      <c r="CS655" s="99"/>
      <c r="CT655" s="99"/>
      <c r="CU655" s="99"/>
      <c r="CV655" s="99"/>
      <c r="CW655" s="99"/>
      <c r="CX655" s="99"/>
      <c r="CY655" s="99"/>
    </row>
    <row r="656" spans="1:103">
      <c r="A656" s="119"/>
      <c r="B656" s="119"/>
      <c r="D656" s="119"/>
      <c r="E656" s="70"/>
      <c r="F656" s="70"/>
      <c r="G656" s="70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9"/>
      <c r="BN656" s="99"/>
      <c r="BO656" s="99"/>
      <c r="BP656" s="99"/>
      <c r="BQ656" s="99"/>
      <c r="BR656" s="99"/>
      <c r="BS656" s="99"/>
      <c r="BT656" s="99"/>
      <c r="BU656" s="99"/>
      <c r="BV656" s="99"/>
      <c r="BW656" s="99"/>
      <c r="BX656" s="99"/>
      <c r="BY656" s="99"/>
      <c r="BZ656" s="99"/>
      <c r="CA656" s="99"/>
      <c r="CB656" s="99"/>
      <c r="CC656" s="99"/>
      <c r="CD656" s="99"/>
      <c r="CE656" s="99"/>
      <c r="CF656" s="99"/>
      <c r="CG656" s="99"/>
      <c r="CH656" s="99"/>
      <c r="CI656" s="99"/>
      <c r="CJ656" s="99"/>
      <c r="CK656" s="99"/>
      <c r="CL656" s="99"/>
      <c r="CM656" s="99"/>
      <c r="CN656" s="99"/>
      <c r="CO656" s="99"/>
      <c r="CP656" s="99"/>
      <c r="CQ656" s="99"/>
      <c r="CR656" s="99"/>
      <c r="CS656" s="99"/>
      <c r="CT656" s="99"/>
      <c r="CU656" s="99"/>
      <c r="CV656" s="99"/>
      <c r="CW656" s="99"/>
      <c r="CX656" s="99"/>
      <c r="CY656" s="99"/>
    </row>
    <row r="657" spans="1:103">
      <c r="A657" s="119"/>
      <c r="B657" s="119"/>
      <c r="D657" s="119"/>
      <c r="E657" s="70"/>
      <c r="F657" s="70"/>
      <c r="G657" s="70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9"/>
      <c r="BN657" s="99"/>
      <c r="BO657" s="99"/>
      <c r="BP657" s="99"/>
      <c r="BQ657" s="99"/>
      <c r="BR657" s="99"/>
      <c r="BS657" s="99"/>
      <c r="BT657" s="99"/>
      <c r="BU657" s="99"/>
      <c r="BV657" s="99"/>
      <c r="BW657" s="99"/>
      <c r="BX657" s="99"/>
      <c r="BY657" s="99"/>
      <c r="BZ657" s="99"/>
      <c r="CA657" s="99"/>
      <c r="CB657" s="99"/>
      <c r="CC657" s="99"/>
      <c r="CD657" s="99"/>
      <c r="CE657" s="99"/>
      <c r="CF657" s="99"/>
      <c r="CG657" s="99"/>
      <c r="CH657" s="99"/>
      <c r="CI657" s="99"/>
      <c r="CJ657" s="99"/>
      <c r="CK657" s="99"/>
      <c r="CL657" s="99"/>
      <c r="CM657" s="99"/>
      <c r="CN657" s="99"/>
      <c r="CO657" s="99"/>
      <c r="CP657" s="99"/>
      <c r="CQ657" s="99"/>
      <c r="CR657" s="99"/>
      <c r="CS657" s="99"/>
      <c r="CT657" s="99"/>
      <c r="CU657" s="99"/>
      <c r="CV657" s="99"/>
      <c r="CW657" s="99"/>
      <c r="CX657" s="99"/>
      <c r="CY657" s="99"/>
    </row>
    <row r="658" spans="1:103">
      <c r="A658" s="119"/>
      <c r="B658" s="119"/>
      <c r="D658" s="119"/>
      <c r="E658" s="70"/>
      <c r="F658" s="70"/>
      <c r="G658" s="70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9"/>
      <c r="BN658" s="99"/>
      <c r="BO658" s="99"/>
      <c r="BP658" s="99"/>
      <c r="BQ658" s="99"/>
      <c r="BR658" s="99"/>
      <c r="BS658" s="99"/>
      <c r="BT658" s="99"/>
      <c r="BU658" s="99"/>
      <c r="BV658" s="99"/>
      <c r="BW658" s="99"/>
      <c r="BX658" s="99"/>
      <c r="BY658" s="99"/>
      <c r="BZ658" s="99"/>
      <c r="CA658" s="99"/>
      <c r="CB658" s="99"/>
      <c r="CC658" s="99"/>
      <c r="CD658" s="99"/>
      <c r="CE658" s="99"/>
      <c r="CF658" s="99"/>
      <c r="CG658" s="99"/>
      <c r="CH658" s="99"/>
      <c r="CI658" s="99"/>
      <c r="CJ658" s="99"/>
      <c r="CK658" s="99"/>
      <c r="CL658" s="99"/>
      <c r="CM658" s="99"/>
      <c r="CN658" s="99"/>
      <c r="CO658" s="99"/>
      <c r="CP658" s="99"/>
      <c r="CQ658" s="99"/>
      <c r="CR658" s="99"/>
      <c r="CS658" s="99"/>
      <c r="CT658" s="99"/>
      <c r="CU658" s="99"/>
      <c r="CV658" s="99"/>
      <c r="CW658" s="99"/>
      <c r="CX658" s="99"/>
      <c r="CY658" s="99"/>
    </row>
    <row r="659" spans="1:103">
      <c r="A659" s="119"/>
      <c r="B659" s="119"/>
      <c r="D659" s="119"/>
      <c r="E659" s="70"/>
      <c r="F659" s="70"/>
      <c r="G659" s="70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9"/>
      <c r="BN659" s="99"/>
      <c r="BO659" s="99"/>
      <c r="BP659" s="99"/>
      <c r="BQ659" s="99"/>
      <c r="BR659" s="99"/>
      <c r="BS659" s="99"/>
      <c r="BT659" s="99"/>
      <c r="BU659" s="99"/>
      <c r="BV659" s="99"/>
      <c r="BW659" s="99"/>
      <c r="BX659" s="99"/>
      <c r="BY659" s="99"/>
      <c r="BZ659" s="99"/>
      <c r="CA659" s="99"/>
      <c r="CB659" s="99"/>
      <c r="CC659" s="99"/>
      <c r="CD659" s="99"/>
      <c r="CE659" s="99"/>
      <c r="CF659" s="99"/>
      <c r="CG659" s="99"/>
      <c r="CH659" s="99"/>
      <c r="CI659" s="99"/>
      <c r="CJ659" s="99"/>
      <c r="CK659" s="99"/>
      <c r="CL659" s="99"/>
      <c r="CM659" s="99"/>
      <c r="CN659" s="99"/>
      <c r="CO659" s="99"/>
      <c r="CP659" s="99"/>
      <c r="CQ659" s="99"/>
      <c r="CR659" s="99"/>
      <c r="CS659" s="99"/>
      <c r="CT659" s="99"/>
      <c r="CU659" s="99"/>
      <c r="CV659" s="99"/>
      <c r="CW659" s="99"/>
      <c r="CX659" s="99"/>
      <c r="CY659" s="99"/>
    </row>
    <row r="660" spans="1:103">
      <c r="A660" s="119"/>
      <c r="B660" s="119"/>
      <c r="D660" s="119"/>
      <c r="E660" s="70"/>
      <c r="F660" s="70"/>
      <c r="G660" s="70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9"/>
      <c r="BN660" s="99"/>
      <c r="BO660" s="99"/>
      <c r="BP660" s="99"/>
      <c r="BQ660" s="99"/>
      <c r="BR660" s="99"/>
      <c r="BS660" s="99"/>
      <c r="BT660" s="99"/>
      <c r="BU660" s="99"/>
      <c r="BV660" s="99"/>
      <c r="BW660" s="99"/>
      <c r="BX660" s="99"/>
      <c r="BY660" s="99"/>
      <c r="BZ660" s="99"/>
      <c r="CA660" s="99"/>
      <c r="CB660" s="99"/>
      <c r="CC660" s="99"/>
      <c r="CD660" s="99"/>
      <c r="CE660" s="99"/>
      <c r="CF660" s="99"/>
      <c r="CG660" s="99"/>
      <c r="CH660" s="99"/>
      <c r="CI660" s="99"/>
      <c r="CJ660" s="99"/>
      <c r="CK660" s="99"/>
      <c r="CL660" s="99"/>
      <c r="CM660" s="99"/>
      <c r="CN660" s="99"/>
      <c r="CO660" s="99"/>
      <c r="CP660" s="99"/>
      <c r="CQ660" s="99"/>
      <c r="CR660" s="99"/>
      <c r="CS660" s="99"/>
      <c r="CT660" s="99"/>
      <c r="CU660" s="99"/>
      <c r="CV660" s="99"/>
      <c r="CW660" s="99"/>
      <c r="CX660" s="99"/>
      <c r="CY660" s="99"/>
    </row>
    <row r="661" spans="1:103">
      <c r="A661" s="119"/>
      <c r="B661" s="119"/>
      <c r="D661" s="119"/>
      <c r="E661" s="70"/>
      <c r="F661" s="70"/>
      <c r="G661" s="70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9"/>
      <c r="BN661" s="99"/>
      <c r="BO661" s="99"/>
      <c r="BP661" s="99"/>
      <c r="BQ661" s="99"/>
      <c r="BR661" s="99"/>
      <c r="BS661" s="99"/>
      <c r="BT661" s="99"/>
      <c r="BU661" s="99"/>
      <c r="BV661" s="99"/>
      <c r="BW661" s="99"/>
      <c r="BX661" s="99"/>
      <c r="BY661" s="99"/>
      <c r="BZ661" s="99"/>
      <c r="CA661" s="99"/>
      <c r="CB661" s="99"/>
      <c r="CC661" s="99"/>
      <c r="CD661" s="99"/>
      <c r="CE661" s="99"/>
      <c r="CF661" s="99"/>
      <c r="CG661" s="99"/>
      <c r="CH661" s="99"/>
      <c r="CI661" s="99"/>
      <c r="CJ661" s="99"/>
      <c r="CK661" s="99"/>
      <c r="CL661" s="99"/>
      <c r="CM661" s="99"/>
      <c r="CN661" s="99"/>
      <c r="CO661" s="99"/>
      <c r="CP661" s="99"/>
      <c r="CQ661" s="99"/>
      <c r="CR661" s="99"/>
      <c r="CS661" s="99"/>
      <c r="CT661" s="99"/>
      <c r="CU661" s="99"/>
      <c r="CV661" s="99"/>
      <c r="CW661" s="99"/>
      <c r="CX661" s="99"/>
      <c r="CY661" s="99"/>
    </row>
    <row r="662" spans="1:103">
      <c r="A662" s="119"/>
      <c r="B662" s="119"/>
      <c r="D662" s="119"/>
      <c r="E662" s="70"/>
      <c r="F662" s="70"/>
      <c r="G662" s="70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9"/>
      <c r="BN662" s="99"/>
      <c r="BO662" s="99"/>
      <c r="BP662" s="99"/>
      <c r="BQ662" s="99"/>
      <c r="BR662" s="99"/>
      <c r="BS662" s="99"/>
      <c r="BT662" s="99"/>
      <c r="BU662" s="99"/>
      <c r="BV662" s="99"/>
      <c r="BW662" s="99"/>
      <c r="BX662" s="99"/>
      <c r="BY662" s="99"/>
      <c r="BZ662" s="99"/>
      <c r="CA662" s="99"/>
      <c r="CB662" s="99"/>
      <c r="CC662" s="99"/>
      <c r="CD662" s="99"/>
      <c r="CE662" s="99"/>
      <c r="CF662" s="99"/>
      <c r="CG662" s="99"/>
      <c r="CH662" s="99"/>
      <c r="CI662" s="99"/>
      <c r="CJ662" s="99"/>
      <c r="CK662" s="99"/>
      <c r="CL662" s="99"/>
      <c r="CM662" s="99"/>
      <c r="CN662" s="99"/>
      <c r="CO662" s="99"/>
      <c r="CP662" s="99"/>
      <c r="CQ662" s="99"/>
      <c r="CR662" s="99"/>
      <c r="CS662" s="99"/>
      <c r="CT662" s="99"/>
      <c r="CU662" s="99"/>
      <c r="CV662" s="99"/>
      <c r="CW662" s="99"/>
      <c r="CX662" s="99"/>
      <c r="CY662" s="99"/>
    </row>
    <row r="663" spans="1:103">
      <c r="A663" s="119"/>
      <c r="B663" s="119"/>
      <c r="D663" s="119"/>
      <c r="E663" s="70"/>
      <c r="F663" s="70"/>
      <c r="G663" s="70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9"/>
      <c r="BN663" s="99"/>
      <c r="BO663" s="99"/>
      <c r="BP663" s="99"/>
      <c r="BQ663" s="99"/>
      <c r="BR663" s="99"/>
      <c r="BS663" s="99"/>
      <c r="BT663" s="99"/>
      <c r="BU663" s="99"/>
      <c r="BV663" s="99"/>
      <c r="BW663" s="99"/>
      <c r="BX663" s="99"/>
      <c r="BY663" s="99"/>
      <c r="BZ663" s="99"/>
      <c r="CA663" s="99"/>
      <c r="CB663" s="99"/>
      <c r="CC663" s="99"/>
      <c r="CD663" s="99"/>
      <c r="CE663" s="99"/>
      <c r="CF663" s="99"/>
      <c r="CG663" s="99"/>
      <c r="CH663" s="99"/>
      <c r="CI663" s="99"/>
      <c r="CJ663" s="99"/>
      <c r="CK663" s="99"/>
      <c r="CL663" s="99"/>
      <c r="CM663" s="99"/>
      <c r="CN663" s="99"/>
      <c r="CO663" s="99"/>
      <c r="CP663" s="99"/>
      <c r="CQ663" s="99"/>
      <c r="CR663" s="99"/>
      <c r="CS663" s="99"/>
      <c r="CT663" s="99"/>
      <c r="CU663" s="99"/>
      <c r="CV663" s="99"/>
      <c r="CW663" s="99"/>
      <c r="CX663" s="99"/>
      <c r="CY663" s="99"/>
    </row>
    <row r="664" spans="1:103">
      <c r="A664" s="119"/>
      <c r="B664" s="119"/>
      <c r="D664" s="119"/>
      <c r="E664" s="70"/>
      <c r="F664" s="70"/>
      <c r="G664" s="70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9"/>
      <c r="BN664" s="99"/>
      <c r="BO664" s="99"/>
      <c r="BP664" s="99"/>
      <c r="BQ664" s="99"/>
      <c r="BR664" s="99"/>
      <c r="BS664" s="99"/>
      <c r="BT664" s="99"/>
      <c r="BU664" s="99"/>
      <c r="BV664" s="99"/>
      <c r="BW664" s="99"/>
      <c r="BX664" s="99"/>
      <c r="BY664" s="99"/>
      <c r="BZ664" s="99"/>
      <c r="CA664" s="99"/>
      <c r="CB664" s="99"/>
      <c r="CC664" s="99"/>
      <c r="CD664" s="99"/>
      <c r="CE664" s="99"/>
      <c r="CF664" s="99"/>
      <c r="CG664" s="99"/>
      <c r="CH664" s="99"/>
      <c r="CI664" s="99"/>
      <c r="CJ664" s="99"/>
      <c r="CK664" s="99"/>
      <c r="CL664" s="99"/>
      <c r="CM664" s="99"/>
      <c r="CN664" s="99"/>
      <c r="CO664" s="99"/>
      <c r="CP664" s="99"/>
      <c r="CQ664" s="99"/>
      <c r="CR664" s="99"/>
      <c r="CS664" s="99"/>
      <c r="CT664" s="99"/>
      <c r="CU664" s="99"/>
      <c r="CV664" s="99"/>
      <c r="CW664" s="99"/>
      <c r="CX664" s="99"/>
      <c r="CY664" s="99"/>
    </row>
    <row r="665" spans="1:103">
      <c r="A665" s="119"/>
      <c r="B665" s="119"/>
      <c r="D665" s="119"/>
      <c r="E665" s="70"/>
      <c r="F665" s="70"/>
      <c r="G665" s="70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9"/>
      <c r="BN665" s="99"/>
      <c r="BO665" s="99"/>
      <c r="BP665" s="99"/>
      <c r="BQ665" s="99"/>
      <c r="BR665" s="99"/>
      <c r="BS665" s="99"/>
      <c r="BT665" s="99"/>
      <c r="BU665" s="99"/>
      <c r="BV665" s="99"/>
      <c r="BW665" s="99"/>
      <c r="BX665" s="99"/>
      <c r="BY665" s="99"/>
      <c r="BZ665" s="99"/>
      <c r="CA665" s="99"/>
      <c r="CB665" s="99"/>
      <c r="CC665" s="99"/>
      <c r="CD665" s="99"/>
      <c r="CE665" s="99"/>
      <c r="CF665" s="99"/>
      <c r="CG665" s="99"/>
      <c r="CH665" s="99"/>
      <c r="CI665" s="99"/>
      <c r="CJ665" s="99"/>
      <c r="CK665" s="99"/>
      <c r="CL665" s="99"/>
      <c r="CM665" s="99"/>
      <c r="CN665" s="99"/>
      <c r="CO665" s="99"/>
      <c r="CP665" s="99"/>
      <c r="CQ665" s="99"/>
      <c r="CR665" s="99"/>
      <c r="CS665" s="99"/>
      <c r="CT665" s="99"/>
      <c r="CU665" s="99"/>
      <c r="CV665" s="99"/>
      <c r="CW665" s="99"/>
      <c r="CX665" s="99"/>
      <c r="CY665" s="99"/>
    </row>
    <row r="666" spans="1:103">
      <c r="A666" s="119"/>
      <c r="B666" s="119"/>
      <c r="D666" s="119"/>
      <c r="E666" s="70"/>
      <c r="F666" s="70"/>
      <c r="G666" s="70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9"/>
      <c r="BN666" s="99"/>
      <c r="BO666" s="99"/>
      <c r="BP666" s="99"/>
      <c r="BQ666" s="99"/>
      <c r="BR666" s="99"/>
      <c r="BS666" s="99"/>
      <c r="BT666" s="99"/>
      <c r="BU666" s="99"/>
      <c r="BV666" s="99"/>
      <c r="BW666" s="99"/>
      <c r="BX666" s="99"/>
      <c r="BY666" s="99"/>
      <c r="BZ666" s="99"/>
      <c r="CA666" s="99"/>
      <c r="CB666" s="99"/>
      <c r="CC666" s="99"/>
      <c r="CD666" s="99"/>
      <c r="CE666" s="99"/>
      <c r="CF666" s="99"/>
      <c r="CG666" s="99"/>
      <c r="CH666" s="99"/>
      <c r="CI666" s="99"/>
      <c r="CJ666" s="99"/>
      <c r="CK666" s="99"/>
      <c r="CL666" s="99"/>
      <c r="CM666" s="99"/>
      <c r="CN666" s="99"/>
      <c r="CO666" s="99"/>
      <c r="CP666" s="99"/>
      <c r="CQ666" s="99"/>
      <c r="CR666" s="99"/>
      <c r="CS666" s="99"/>
      <c r="CT666" s="99"/>
      <c r="CU666" s="99"/>
      <c r="CV666" s="99"/>
      <c r="CW666" s="99"/>
      <c r="CX666" s="99"/>
      <c r="CY666" s="99"/>
    </row>
    <row r="667" spans="1:103">
      <c r="A667" s="119"/>
      <c r="B667" s="119"/>
      <c r="D667" s="119"/>
      <c r="E667" s="70"/>
      <c r="F667" s="70"/>
      <c r="G667" s="70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9"/>
      <c r="BN667" s="99"/>
      <c r="BO667" s="99"/>
      <c r="BP667" s="99"/>
      <c r="BQ667" s="99"/>
      <c r="BR667" s="99"/>
      <c r="BS667" s="99"/>
      <c r="BT667" s="99"/>
      <c r="BU667" s="99"/>
      <c r="BV667" s="99"/>
      <c r="BW667" s="99"/>
      <c r="BX667" s="99"/>
      <c r="BY667" s="99"/>
      <c r="BZ667" s="99"/>
      <c r="CA667" s="99"/>
      <c r="CB667" s="99"/>
      <c r="CC667" s="99"/>
      <c r="CD667" s="99"/>
      <c r="CE667" s="99"/>
      <c r="CF667" s="99"/>
      <c r="CG667" s="99"/>
      <c r="CH667" s="99"/>
      <c r="CI667" s="99"/>
      <c r="CJ667" s="99"/>
      <c r="CK667" s="99"/>
      <c r="CL667" s="99"/>
      <c r="CM667" s="99"/>
      <c r="CN667" s="99"/>
      <c r="CO667" s="99"/>
      <c r="CP667" s="99"/>
      <c r="CQ667" s="99"/>
      <c r="CR667" s="99"/>
      <c r="CS667" s="99"/>
      <c r="CT667" s="99"/>
      <c r="CU667" s="99"/>
      <c r="CV667" s="99"/>
      <c r="CW667" s="99"/>
      <c r="CX667" s="99"/>
      <c r="CY667" s="99"/>
    </row>
    <row r="668" spans="1:103">
      <c r="A668" s="119"/>
      <c r="B668" s="119"/>
      <c r="D668" s="119"/>
      <c r="E668" s="70"/>
      <c r="F668" s="70"/>
      <c r="G668" s="70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9"/>
      <c r="BN668" s="99"/>
      <c r="BO668" s="99"/>
      <c r="BP668" s="99"/>
      <c r="BQ668" s="99"/>
      <c r="BR668" s="99"/>
      <c r="BS668" s="99"/>
      <c r="BT668" s="99"/>
      <c r="BU668" s="99"/>
      <c r="BV668" s="99"/>
      <c r="BW668" s="99"/>
      <c r="BX668" s="99"/>
      <c r="BY668" s="99"/>
      <c r="BZ668" s="99"/>
      <c r="CA668" s="99"/>
      <c r="CB668" s="99"/>
      <c r="CC668" s="99"/>
      <c r="CD668" s="99"/>
      <c r="CE668" s="99"/>
      <c r="CF668" s="99"/>
      <c r="CG668" s="99"/>
      <c r="CH668" s="99"/>
      <c r="CI668" s="99"/>
      <c r="CJ668" s="99"/>
      <c r="CK668" s="99"/>
      <c r="CL668" s="99"/>
      <c r="CM668" s="99"/>
      <c r="CN668" s="99"/>
      <c r="CO668" s="99"/>
      <c r="CP668" s="99"/>
      <c r="CQ668" s="99"/>
      <c r="CR668" s="99"/>
      <c r="CS668" s="99"/>
      <c r="CT668" s="99"/>
      <c r="CU668" s="99"/>
      <c r="CV668" s="99"/>
      <c r="CW668" s="99"/>
      <c r="CX668" s="99"/>
      <c r="CY668" s="99"/>
    </row>
    <row r="669" spans="1:103">
      <c r="A669" s="119"/>
      <c r="B669" s="119"/>
      <c r="D669" s="119"/>
      <c r="E669" s="70"/>
      <c r="F669" s="70"/>
      <c r="G669" s="70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9"/>
      <c r="BN669" s="99"/>
      <c r="BO669" s="99"/>
      <c r="BP669" s="99"/>
      <c r="BQ669" s="99"/>
      <c r="BR669" s="99"/>
      <c r="BS669" s="99"/>
      <c r="BT669" s="99"/>
      <c r="BU669" s="99"/>
      <c r="BV669" s="99"/>
      <c r="BW669" s="99"/>
      <c r="BX669" s="99"/>
      <c r="BY669" s="99"/>
      <c r="BZ669" s="99"/>
      <c r="CA669" s="99"/>
      <c r="CB669" s="99"/>
      <c r="CC669" s="99"/>
      <c r="CD669" s="99"/>
      <c r="CE669" s="99"/>
      <c r="CF669" s="99"/>
      <c r="CG669" s="99"/>
      <c r="CH669" s="99"/>
      <c r="CI669" s="99"/>
      <c r="CJ669" s="99"/>
      <c r="CK669" s="99"/>
      <c r="CL669" s="99"/>
      <c r="CM669" s="99"/>
      <c r="CN669" s="99"/>
      <c r="CO669" s="99"/>
      <c r="CP669" s="99"/>
      <c r="CQ669" s="99"/>
      <c r="CR669" s="99"/>
      <c r="CS669" s="99"/>
      <c r="CT669" s="99"/>
      <c r="CU669" s="99"/>
      <c r="CV669" s="99"/>
      <c r="CW669" s="99"/>
      <c r="CX669" s="99"/>
      <c r="CY669" s="99"/>
    </row>
    <row r="670" spans="1:103">
      <c r="A670" s="119"/>
      <c r="B670" s="119"/>
      <c r="D670" s="119"/>
      <c r="E670" s="70"/>
      <c r="F670" s="70"/>
      <c r="G670" s="70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9"/>
      <c r="BN670" s="99"/>
      <c r="BO670" s="99"/>
      <c r="BP670" s="99"/>
      <c r="BQ670" s="99"/>
      <c r="BR670" s="99"/>
      <c r="BS670" s="99"/>
      <c r="BT670" s="99"/>
      <c r="BU670" s="99"/>
      <c r="BV670" s="99"/>
      <c r="BW670" s="99"/>
      <c r="BX670" s="99"/>
      <c r="BY670" s="99"/>
      <c r="BZ670" s="99"/>
      <c r="CA670" s="99"/>
      <c r="CB670" s="99"/>
      <c r="CC670" s="99"/>
      <c r="CD670" s="99"/>
      <c r="CE670" s="99"/>
      <c r="CF670" s="99"/>
      <c r="CG670" s="99"/>
      <c r="CH670" s="99"/>
      <c r="CI670" s="99"/>
      <c r="CJ670" s="99"/>
      <c r="CK670" s="99"/>
      <c r="CL670" s="99"/>
      <c r="CM670" s="99"/>
      <c r="CN670" s="99"/>
      <c r="CO670" s="99"/>
      <c r="CP670" s="99"/>
      <c r="CQ670" s="99"/>
      <c r="CR670" s="99"/>
      <c r="CS670" s="99"/>
      <c r="CT670" s="99"/>
      <c r="CU670" s="99"/>
      <c r="CV670" s="99"/>
      <c r="CW670" s="99"/>
      <c r="CX670" s="99"/>
      <c r="CY670" s="99"/>
    </row>
    <row r="671" spans="1:103">
      <c r="A671" s="119"/>
      <c r="B671" s="119"/>
      <c r="D671" s="119"/>
      <c r="E671" s="70"/>
      <c r="F671" s="70"/>
      <c r="G671" s="70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9"/>
      <c r="BN671" s="99"/>
      <c r="BO671" s="99"/>
      <c r="BP671" s="99"/>
      <c r="BQ671" s="99"/>
      <c r="BR671" s="99"/>
      <c r="BS671" s="99"/>
      <c r="BT671" s="99"/>
      <c r="BU671" s="99"/>
      <c r="BV671" s="99"/>
      <c r="BW671" s="99"/>
      <c r="BX671" s="99"/>
      <c r="BY671" s="99"/>
      <c r="BZ671" s="99"/>
      <c r="CA671" s="99"/>
      <c r="CB671" s="99"/>
      <c r="CC671" s="99"/>
      <c r="CD671" s="99"/>
      <c r="CE671" s="99"/>
      <c r="CF671" s="99"/>
      <c r="CG671" s="99"/>
      <c r="CH671" s="99"/>
      <c r="CI671" s="99"/>
      <c r="CJ671" s="99"/>
      <c r="CK671" s="99"/>
      <c r="CL671" s="99"/>
      <c r="CM671" s="99"/>
      <c r="CN671" s="99"/>
      <c r="CO671" s="99"/>
      <c r="CP671" s="99"/>
      <c r="CQ671" s="99"/>
      <c r="CR671" s="99"/>
      <c r="CS671" s="99"/>
      <c r="CT671" s="99"/>
      <c r="CU671" s="99"/>
      <c r="CV671" s="99"/>
      <c r="CW671" s="99"/>
      <c r="CX671" s="99"/>
      <c r="CY671" s="99"/>
    </row>
    <row r="672" spans="1:103">
      <c r="A672" s="119"/>
      <c r="B672" s="119"/>
      <c r="D672" s="119"/>
      <c r="E672" s="70"/>
      <c r="F672" s="70"/>
      <c r="G672" s="70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9"/>
      <c r="BN672" s="99"/>
      <c r="BO672" s="99"/>
      <c r="BP672" s="99"/>
      <c r="BQ672" s="99"/>
      <c r="BR672" s="99"/>
      <c r="BS672" s="99"/>
      <c r="BT672" s="99"/>
      <c r="BU672" s="99"/>
      <c r="BV672" s="99"/>
      <c r="BW672" s="99"/>
      <c r="BX672" s="99"/>
      <c r="BY672" s="99"/>
      <c r="BZ672" s="99"/>
      <c r="CA672" s="99"/>
      <c r="CB672" s="99"/>
      <c r="CC672" s="99"/>
      <c r="CD672" s="99"/>
      <c r="CE672" s="99"/>
      <c r="CF672" s="99"/>
      <c r="CG672" s="99"/>
      <c r="CH672" s="99"/>
      <c r="CI672" s="99"/>
      <c r="CJ672" s="99"/>
      <c r="CK672" s="99"/>
      <c r="CL672" s="99"/>
      <c r="CM672" s="99"/>
      <c r="CN672" s="99"/>
      <c r="CO672" s="99"/>
      <c r="CP672" s="99"/>
      <c r="CQ672" s="99"/>
      <c r="CR672" s="99"/>
      <c r="CS672" s="99"/>
      <c r="CT672" s="99"/>
      <c r="CU672" s="99"/>
      <c r="CV672" s="99"/>
      <c r="CW672" s="99"/>
      <c r="CX672" s="99"/>
      <c r="CY672" s="99"/>
    </row>
    <row r="673" spans="1:103">
      <c r="A673" s="119"/>
      <c r="B673" s="119"/>
      <c r="D673" s="119"/>
      <c r="E673" s="70"/>
      <c r="F673" s="70"/>
      <c r="G673" s="70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9"/>
      <c r="BN673" s="99"/>
      <c r="BO673" s="99"/>
      <c r="BP673" s="99"/>
      <c r="BQ673" s="99"/>
      <c r="BR673" s="99"/>
      <c r="BS673" s="99"/>
      <c r="BT673" s="99"/>
      <c r="BU673" s="99"/>
      <c r="BV673" s="99"/>
      <c r="BW673" s="99"/>
      <c r="BX673" s="99"/>
      <c r="BY673" s="99"/>
      <c r="BZ673" s="99"/>
      <c r="CA673" s="99"/>
      <c r="CB673" s="99"/>
      <c r="CC673" s="99"/>
      <c r="CD673" s="99"/>
      <c r="CE673" s="99"/>
      <c r="CF673" s="99"/>
      <c r="CG673" s="99"/>
      <c r="CH673" s="99"/>
      <c r="CI673" s="99"/>
      <c r="CJ673" s="99"/>
      <c r="CK673" s="99"/>
      <c r="CL673" s="99"/>
      <c r="CM673" s="99"/>
      <c r="CN673" s="99"/>
      <c r="CO673" s="99"/>
      <c r="CP673" s="99"/>
      <c r="CQ673" s="99"/>
      <c r="CR673" s="99"/>
      <c r="CS673" s="99"/>
      <c r="CT673" s="99"/>
      <c r="CU673" s="99"/>
      <c r="CV673" s="99"/>
      <c r="CW673" s="99"/>
      <c r="CX673" s="99"/>
      <c r="CY673" s="99"/>
    </row>
    <row r="674" spans="1:103">
      <c r="A674" s="119"/>
      <c r="B674" s="119"/>
      <c r="D674" s="119"/>
      <c r="E674" s="70"/>
      <c r="F674" s="70"/>
      <c r="G674" s="70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9"/>
      <c r="BN674" s="99"/>
      <c r="BO674" s="99"/>
      <c r="BP674" s="99"/>
      <c r="BQ674" s="99"/>
      <c r="BR674" s="99"/>
      <c r="BS674" s="99"/>
      <c r="BT674" s="99"/>
      <c r="BU674" s="99"/>
      <c r="BV674" s="99"/>
      <c r="BW674" s="99"/>
      <c r="BX674" s="99"/>
      <c r="BY674" s="99"/>
      <c r="BZ674" s="99"/>
      <c r="CA674" s="99"/>
      <c r="CB674" s="99"/>
      <c r="CC674" s="99"/>
      <c r="CD674" s="99"/>
      <c r="CE674" s="99"/>
      <c r="CF674" s="99"/>
      <c r="CG674" s="99"/>
      <c r="CH674" s="99"/>
      <c r="CI674" s="99"/>
      <c r="CJ674" s="99"/>
      <c r="CK674" s="99"/>
      <c r="CL674" s="99"/>
      <c r="CM674" s="99"/>
      <c r="CN674" s="99"/>
      <c r="CO674" s="99"/>
      <c r="CP674" s="99"/>
      <c r="CQ674" s="99"/>
      <c r="CR674" s="99"/>
      <c r="CS674" s="99"/>
      <c r="CT674" s="99"/>
      <c r="CU674" s="99"/>
      <c r="CV674" s="99"/>
      <c r="CW674" s="99"/>
      <c r="CX674" s="99"/>
      <c r="CY674" s="99"/>
    </row>
    <row r="675" spans="1:103">
      <c r="A675" s="119"/>
      <c r="B675" s="119"/>
      <c r="D675" s="119"/>
      <c r="E675" s="70"/>
      <c r="F675" s="70"/>
      <c r="G675" s="70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9"/>
      <c r="BN675" s="99"/>
      <c r="BO675" s="99"/>
      <c r="BP675" s="99"/>
      <c r="BQ675" s="99"/>
      <c r="BR675" s="99"/>
      <c r="BS675" s="99"/>
      <c r="BT675" s="99"/>
      <c r="BU675" s="99"/>
      <c r="BV675" s="99"/>
      <c r="BW675" s="99"/>
      <c r="BX675" s="99"/>
      <c r="BY675" s="99"/>
      <c r="BZ675" s="99"/>
      <c r="CA675" s="99"/>
      <c r="CB675" s="99"/>
      <c r="CC675" s="99"/>
      <c r="CD675" s="99"/>
      <c r="CE675" s="99"/>
      <c r="CF675" s="99"/>
      <c r="CG675" s="99"/>
      <c r="CH675" s="99"/>
      <c r="CI675" s="99"/>
      <c r="CJ675" s="99"/>
      <c r="CK675" s="99"/>
      <c r="CL675" s="99"/>
      <c r="CM675" s="99"/>
      <c r="CN675" s="99"/>
      <c r="CO675" s="99"/>
      <c r="CP675" s="99"/>
      <c r="CQ675" s="99"/>
      <c r="CR675" s="99"/>
      <c r="CS675" s="99"/>
      <c r="CT675" s="99"/>
      <c r="CU675" s="99"/>
      <c r="CV675" s="99"/>
      <c r="CW675" s="99"/>
      <c r="CX675" s="99"/>
      <c r="CY675" s="99"/>
    </row>
    <row r="676" spans="1:103">
      <c r="A676" s="119"/>
      <c r="B676" s="119"/>
      <c r="D676" s="119"/>
      <c r="E676" s="70"/>
      <c r="F676" s="70"/>
      <c r="G676" s="70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9"/>
      <c r="BN676" s="99"/>
      <c r="BO676" s="99"/>
      <c r="BP676" s="99"/>
      <c r="BQ676" s="99"/>
      <c r="BR676" s="99"/>
      <c r="BS676" s="99"/>
      <c r="BT676" s="99"/>
      <c r="BU676" s="99"/>
      <c r="BV676" s="99"/>
      <c r="BW676" s="99"/>
      <c r="BX676" s="99"/>
      <c r="BY676" s="99"/>
      <c r="BZ676" s="99"/>
      <c r="CA676" s="99"/>
      <c r="CB676" s="99"/>
      <c r="CC676" s="99"/>
      <c r="CD676" s="99"/>
      <c r="CE676" s="99"/>
      <c r="CF676" s="99"/>
      <c r="CG676" s="99"/>
      <c r="CH676" s="99"/>
      <c r="CI676" s="99"/>
      <c r="CJ676" s="99"/>
      <c r="CK676" s="99"/>
      <c r="CL676" s="99"/>
      <c r="CM676" s="99"/>
      <c r="CN676" s="99"/>
      <c r="CO676" s="99"/>
      <c r="CP676" s="99"/>
      <c r="CQ676" s="99"/>
      <c r="CR676" s="99"/>
      <c r="CS676" s="99"/>
      <c r="CT676" s="99"/>
      <c r="CU676" s="99"/>
      <c r="CV676" s="99"/>
      <c r="CW676" s="99"/>
      <c r="CX676" s="99"/>
      <c r="CY676" s="99"/>
    </row>
    <row r="677" spans="1:103">
      <c r="A677" s="119"/>
      <c r="B677" s="119"/>
      <c r="D677" s="119"/>
      <c r="E677" s="70"/>
      <c r="F677" s="70"/>
      <c r="G677" s="70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9"/>
      <c r="BN677" s="99"/>
      <c r="BO677" s="99"/>
      <c r="BP677" s="99"/>
      <c r="BQ677" s="99"/>
      <c r="BR677" s="99"/>
      <c r="BS677" s="99"/>
      <c r="BT677" s="99"/>
      <c r="BU677" s="99"/>
      <c r="BV677" s="99"/>
      <c r="BW677" s="99"/>
      <c r="BX677" s="99"/>
      <c r="BY677" s="99"/>
      <c r="BZ677" s="99"/>
      <c r="CA677" s="99"/>
      <c r="CB677" s="99"/>
      <c r="CC677" s="99"/>
      <c r="CD677" s="99"/>
      <c r="CE677" s="99"/>
      <c r="CF677" s="99"/>
      <c r="CG677" s="99"/>
      <c r="CH677" s="99"/>
      <c r="CI677" s="99"/>
      <c r="CJ677" s="99"/>
      <c r="CK677" s="99"/>
      <c r="CL677" s="99"/>
      <c r="CM677" s="99"/>
      <c r="CN677" s="99"/>
      <c r="CO677" s="99"/>
      <c r="CP677" s="99"/>
      <c r="CQ677" s="99"/>
      <c r="CR677" s="99"/>
      <c r="CS677" s="99"/>
      <c r="CT677" s="99"/>
      <c r="CU677" s="99"/>
      <c r="CV677" s="99"/>
      <c r="CW677" s="99"/>
      <c r="CX677" s="99"/>
      <c r="CY677" s="99"/>
    </row>
    <row r="678" spans="1:103">
      <c r="A678" s="119"/>
      <c r="B678" s="119"/>
      <c r="D678" s="119"/>
      <c r="E678" s="70"/>
      <c r="F678" s="70"/>
      <c r="G678" s="70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9"/>
      <c r="BN678" s="99"/>
      <c r="BO678" s="99"/>
      <c r="BP678" s="99"/>
      <c r="BQ678" s="99"/>
      <c r="BR678" s="99"/>
      <c r="BS678" s="99"/>
      <c r="BT678" s="99"/>
      <c r="BU678" s="99"/>
      <c r="BV678" s="99"/>
      <c r="BW678" s="99"/>
      <c r="BX678" s="99"/>
      <c r="BY678" s="99"/>
      <c r="BZ678" s="99"/>
      <c r="CA678" s="99"/>
      <c r="CB678" s="99"/>
      <c r="CC678" s="99"/>
      <c r="CD678" s="99"/>
      <c r="CE678" s="99"/>
      <c r="CF678" s="99"/>
      <c r="CG678" s="99"/>
      <c r="CH678" s="99"/>
      <c r="CI678" s="99"/>
      <c r="CJ678" s="99"/>
      <c r="CK678" s="99"/>
      <c r="CL678" s="99"/>
      <c r="CM678" s="99"/>
      <c r="CN678" s="99"/>
      <c r="CO678" s="99"/>
      <c r="CP678" s="99"/>
      <c r="CQ678" s="99"/>
      <c r="CR678" s="99"/>
      <c r="CS678" s="99"/>
      <c r="CT678" s="99"/>
      <c r="CU678" s="99"/>
      <c r="CV678" s="99"/>
      <c r="CW678" s="99"/>
      <c r="CX678" s="99"/>
      <c r="CY678" s="99"/>
    </row>
    <row r="679" spans="1:103">
      <c r="A679" s="119"/>
      <c r="B679" s="119"/>
      <c r="D679" s="119"/>
      <c r="E679" s="70"/>
      <c r="F679" s="70"/>
      <c r="G679" s="70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9"/>
      <c r="BN679" s="99"/>
      <c r="BO679" s="99"/>
      <c r="BP679" s="99"/>
      <c r="BQ679" s="99"/>
      <c r="BR679" s="99"/>
      <c r="BS679" s="99"/>
      <c r="BT679" s="99"/>
      <c r="BU679" s="99"/>
      <c r="BV679" s="99"/>
      <c r="BW679" s="99"/>
      <c r="BX679" s="99"/>
      <c r="BY679" s="99"/>
      <c r="BZ679" s="99"/>
      <c r="CA679" s="99"/>
      <c r="CB679" s="99"/>
      <c r="CC679" s="99"/>
      <c r="CD679" s="99"/>
      <c r="CE679" s="99"/>
      <c r="CF679" s="99"/>
      <c r="CG679" s="99"/>
      <c r="CH679" s="99"/>
      <c r="CI679" s="99"/>
      <c r="CJ679" s="99"/>
      <c r="CK679" s="99"/>
      <c r="CL679" s="99"/>
      <c r="CM679" s="99"/>
      <c r="CN679" s="99"/>
      <c r="CO679" s="99"/>
      <c r="CP679" s="99"/>
      <c r="CQ679" s="99"/>
      <c r="CR679" s="99"/>
      <c r="CS679" s="99"/>
      <c r="CT679" s="99"/>
      <c r="CU679" s="99"/>
      <c r="CV679" s="99"/>
      <c r="CW679" s="99"/>
      <c r="CX679" s="99"/>
      <c r="CY679" s="99"/>
    </row>
    <row r="680" spans="1:103">
      <c r="A680" s="119"/>
      <c r="B680" s="119"/>
      <c r="D680" s="119"/>
      <c r="E680" s="70"/>
      <c r="F680" s="70"/>
      <c r="G680" s="70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9"/>
      <c r="BN680" s="99"/>
      <c r="BO680" s="99"/>
      <c r="BP680" s="99"/>
      <c r="BQ680" s="99"/>
      <c r="BR680" s="99"/>
      <c r="BS680" s="99"/>
      <c r="BT680" s="99"/>
      <c r="BU680" s="99"/>
      <c r="BV680" s="99"/>
      <c r="BW680" s="99"/>
      <c r="BX680" s="99"/>
      <c r="BY680" s="99"/>
      <c r="BZ680" s="99"/>
      <c r="CA680" s="99"/>
      <c r="CB680" s="99"/>
      <c r="CC680" s="99"/>
      <c r="CD680" s="99"/>
      <c r="CE680" s="99"/>
      <c r="CF680" s="99"/>
      <c r="CG680" s="99"/>
      <c r="CH680" s="99"/>
      <c r="CI680" s="99"/>
      <c r="CJ680" s="99"/>
      <c r="CK680" s="99"/>
      <c r="CL680" s="99"/>
      <c r="CM680" s="99"/>
      <c r="CN680" s="99"/>
      <c r="CO680" s="99"/>
      <c r="CP680" s="99"/>
      <c r="CQ680" s="99"/>
      <c r="CR680" s="99"/>
      <c r="CS680" s="99"/>
      <c r="CT680" s="99"/>
      <c r="CU680" s="99"/>
      <c r="CV680" s="99"/>
      <c r="CW680" s="99"/>
      <c r="CX680" s="99"/>
      <c r="CY680" s="99"/>
    </row>
    <row r="681" spans="1:103">
      <c r="A681" s="119"/>
      <c r="B681" s="119"/>
      <c r="D681" s="119"/>
      <c r="E681" s="70"/>
      <c r="F681" s="70"/>
      <c r="G681" s="70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9"/>
      <c r="BN681" s="99"/>
      <c r="BO681" s="99"/>
      <c r="BP681" s="99"/>
      <c r="BQ681" s="99"/>
      <c r="BR681" s="99"/>
      <c r="BS681" s="99"/>
      <c r="BT681" s="99"/>
      <c r="BU681" s="99"/>
      <c r="BV681" s="99"/>
      <c r="BW681" s="99"/>
      <c r="BX681" s="99"/>
      <c r="BY681" s="99"/>
      <c r="BZ681" s="99"/>
      <c r="CA681" s="99"/>
      <c r="CB681" s="99"/>
      <c r="CC681" s="99"/>
      <c r="CD681" s="99"/>
      <c r="CE681" s="99"/>
      <c r="CF681" s="99"/>
      <c r="CG681" s="99"/>
      <c r="CH681" s="99"/>
      <c r="CI681" s="99"/>
      <c r="CJ681" s="99"/>
      <c r="CK681" s="99"/>
      <c r="CL681" s="99"/>
      <c r="CM681" s="99"/>
      <c r="CN681" s="99"/>
      <c r="CO681" s="99"/>
      <c r="CP681" s="99"/>
      <c r="CQ681" s="99"/>
      <c r="CR681" s="99"/>
      <c r="CS681" s="99"/>
      <c r="CT681" s="99"/>
      <c r="CU681" s="99"/>
      <c r="CV681" s="99"/>
      <c r="CW681" s="99"/>
      <c r="CX681" s="99"/>
      <c r="CY681" s="99"/>
    </row>
    <row r="682" spans="1:103">
      <c r="A682" s="119"/>
      <c r="B682" s="119"/>
      <c r="D682" s="119"/>
      <c r="E682" s="70"/>
      <c r="F682" s="70"/>
      <c r="G682" s="70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9"/>
      <c r="BN682" s="99"/>
      <c r="BO682" s="99"/>
      <c r="BP682" s="99"/>
      <c r="BQ682" s="99"/>
      <c r="BR682" s="99"/>
      <c r="BS682" s="99"/>
      <c r="BT682" s="99"/>
      <c r="BU682" s="99"/>
      <c r="BV682" s="99"/>
      <c r="BW682" s="99"/>
      <c r="BX682" s="99"/>
      <c r="BY682" s="99"/>
      <c r="BZ682" s="99"/>
      <c r="CA682" s="99"/>
      <c r="CB682" s="99"/>
      <c r="CC682" s="99"/>
      <c r="CD682" s="99"/>
      <c r="CE682" s="99"/>
      <c r="CF682" s="99"/>
      <c r="CG682" s="99"/>
      <c r="CH682" s="99"/>
      <c r="CI682" s="99"/>
      <c r="CJ682" s="99"/>
      <c r="CK682" s="99"/>
      <c r="CL682" s="99"/>
      <c r="CM682" s="99"/>
      <c r="CN682" s="99"/>
      <c r="CO682" s="99"/>
      <c r="CP682" s="99"/>
      <c r="CQ682" s="99"/>
      <c r="CR682" s="99"/>
      <c r="CS682" s="99"/>
      <c r="CT682" s="99"/>
      <c r="CU682" s="99"/>
      <c r="CV682" s="99"/>
      <c r="CW682" s="99"/>
      <c r="CX682" s="99"/>
      <c r="CY682" s="99"/>
    </row>
    <row r="683" spans="1:103">
      <c r="A683" s="119"/>
      <c r="B683" s="119"/>
      <c r="D683" s="119"/>
      <c r="E683" s="70"/>
      <c r="F683" s="70"/>
      <c r="G683" s="70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9"/>
      <c r="BN683" s="99"/>
      <c r="BO683" s="99"/>
      <c r="BP683" s="99"/>
      <c r="BQ683" s="99"/>
      <c r="BR683" s="99"/>
      <c r="BS683" s="99"/>
      <c r="BT683" s="99"/>
      <c r="BU683" s="99"/>
      <c r="BV683" s="99"/>
      <c r="BW683" s="99"/>
      <c r="BX683" s="99"/>
      <c r="BY683" s="99"/>
      <c r="BZ683" s="99"/>
      <c r="CA683" s="99"/>
      <c r="CB683" s="99"/>
      <c r="CC683" s="99"/>
      <c r="CD683" s="99"/>
      <c r="CE683" s="99"/>
      <c r="CF683" s="99"/>
      <c r="CG683" s="99"/>
      <c r="CH683" s="99"/>
      <c r="CI683" s="99"/>
      <c r="CJ683" s="99"/>
      <c r="CK683" s="99"/>
      <c r="CL683" s="99"/>
      <c r="CM683" s="99"/>
      <c r="CN683" s="99"/>
      <c r="CO683" s="99"/>
      <c r="CP683" s="99"/>
      <c r="CQ683" s="99"/>
      <c r="CR683" s="99"/>
      <c r="CS683" s="99"/>
      <c r="CT683" s="99"/>
      <c r="CU683" s="99"/>
      <c r="CV683" s="99"/>
      <c r="CW683" s="99"/>
      <c r="CX683" s="99"/>
      <c r="CY683" s="99"/>
    </row>
    <row r="684" spans="1:103">
      <c r="A684" s="119"/>
      <c r="B684" s="119"/>
      <c r="D684" s="119"/>
      <c r="E684" s="70"/>
      <c r="F684" s="70"/>
      <c r="G684" s="70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9"/>
      <c r="BN684" s="99"/>
      <c r="BO684" s="99"/>
      <c r="BP684" s="99"/>
      <c r="BQ684" s="99"/>
      <c r="BR684" s="99"/>
      <c r="BS684" s="99"/>
      <c r="BT684" s="99"/>
      <c r="BU684" s="99"/>
      <c r="BV684" s="99"/>
      <c r="BW684" s="99"/>
      <c r="BX684" s="99"/>
      <c r="BY684" s="99"/>
      <c r="BZ684" s="99"/>
      <c r="CA684" s="99"/>
      <c r="CB684" s="99"/>
      <c r="CC684" s="99"/>
      <c r="CD684" s="99"/>
      <c r="CE684" s="99"/>
      <c r="CF684" s="99"/>
      <c r="CG684" s="99"/>
      <c r="CH684" s="99"/>
      <c r="CI684" s="99"/>
      <c r="CJ684" s="99"/>
      <c r="CK684" s="99"/>
      <c r="CL684" s="99"/>
      <c r="CM684" s="99"/>
      <c r="CN684" s="99"/>
      <c r="CO684" s="99"/>
      <c r="CP684" s="99"/>
      <c r="CQ684" s="99"/>
      <c r="CR684" s="99"/>
      <c r="CS684" s="99"/>
      <c r="CT684" s="99"/>
      <c r="CU684" s="99"/>
      <c r="CV684" s="99"/>
      <c r="CW684" s="99"/>
      <c r="CX684" s="99"/>
      <c r="CY684" s="99"/>
    </row>
    <row r="685" spans="1:103">
      <c r="A685" s="119"/>
      <c r="B685" s="119"/>
      <c r="D685" s="119"/>
      <c r="E685" s="70"/>
      <c r="F685" s="70"/>
      <c r="G685" s="70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9"/>
      <c r="BN685" s="99"/>
      <c r="BO685" s="99"/>
      <c r="BP685" s="99"/>
      <c r="BQ685" s="99"/>
      <c r="BR685" s="99"/>
      <c r="BS685" s="99"/>
      <c r="BT685" s="99"/>
      <c r="BU685" s="99"/>
      <c r="BV685" s="99"/>
      <c r="BW685" s="99"/>
      <c r="BX685" s="99"/>
      <c r="BY685" s="99"/>
      <c r="BZ685" s="99"/>
      <c r="CA685" s="99"/>
      <c r="CB685" s="99"/>
      <c r="CC685" s="99"/>
      <c r="CD685" s="99"/>
      <c r="CE685" s="99"/>
      <c r="CF685" s="99"/>
      <c r="CG685" s="99"/>
      <c r="CH685" s="99"/>
      <c r="CI685" s="99"/>
      <c r="CJ685" s="99"/>
      <c r="CK685" s="99"/>
      <c r="CL685" s="99"/>
      <c r="CM685" s="99"/>
      <c r="CN685" s="99"/>
      <c r="CO685" s="99"/>
      <c r="CP685" s="99"/>
      <c r="CQ685" s="99"/>
      <c r="CR685" s="99"/>
      <c r="CS685" s="99"/>
      <c r="CT685" s="99"/>
      <c r="CU685" s="99"/>
      <c r="CV685" s="99"/>
      <c r="CW685" s="99"/>
      <c r="CX685" s="99"/>
      <c r="CY685" s="99"/>
    </row>
    <row r="686" spans="1:103">
      <c r="A686" s="119"/>
      <c r="B686" s="119"/>
      <c r="D686" s="119"/>
      <c r="E686" s="70"/>
      <c r="F686" s="70"/>
      <c r="G686" s="70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9"/>
      <c r="BN686" s="99"/>
      <c r="BO686" s="99"/>
      <c r="BP686" s="99"/>
      <c r="BQ686" s="99"/>
      <c r="BR686" s="99"/>
      <c r="BS686" s="99"/>
      <c r="BT686" s="99"/>
      <c r="BU686" s="99"/>
      <c r="BV686" s="99"/>
      <c r="BW686" s="99"/>
      <c r="BX686" s="99"/>
      <c r="BY686" s="99"/>
      <c r="BZ686" s="99"/>
      <c r="CA686" s="99"/>
      <c r="CB686" s="99"/>
      <c r="CC686" s="99"/>
      <c r="CD686" s="99"/>
      <c r="CE686" s="99"/>
      <c r="CF686" s="99"/>
      <c r="CG686" s="99"/>
      <c r="CH686" s="99"/>
      <c r="CI686" s="99"/>
      <c r="CJ686" s="99"/>
      <c r="CK686" s="99"/>
      <c r="CL686" s="99"/>
      <c r="CM686" s="99"/>
      <c r="CN686" s="99"/>
      <c r="CO686" s="99"/>
      <c r="CP686" s="99"/>
      <c r="CQ686" s="99"/>
      <c r="CR686" s="99"/>
      <c r="CS686" s="99"/>
      <c r="CT686" s="99"/>
      <c r="CU686" s="99"/>
      <c r="CV686" s="99"/>
      <c r="CW686" s="99"/>
      <c r="CX686" s="99"/>
      <c r="CY686" s="99"/>
    </row>
    <row r="687" spans="1:103">
      <c r="A687" s="119"/>
      <c r="B687" s="119"/>
      <c r="D687" s="119"/>
      <c r="E687" s="70"/>
      <c r="F687" s="70"/>
      <c r="G687" s="70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9"/>
      <c r="BN687" s="99"/>
      <c r="BO687" s="99"/>
      <c r="BP687" s="99"/>
      <c r="BQ687" s="99"/>
      <c r="BR687" s="99"/>
      <c r="BS687" s="99"/>
      <c r="BT687" s="99"/>
      <c r="BU687" s="99"/>
      <c r="BV687" s="99"/>
      <c r="BW687" s="99"/>
      <c r="BX687" s="99"/>
      <c r="BY687" s="99"/>
      <c r="BZ687" s="99"/>
      <c r="CA687" s="99"/>
      <c r="CB687" s="99"/>
      <c r="CC687" s="99"/>
      <c r="CD687" s="99"/>
      <c r="CE687" s="99"/>
      <c r="CF687" s="99"/>
      <c r="CG687" s="99"/>
      <c r="CH687" s="99"/>
      <c r="CI687" s="99"/>
      <c r="CJ687" s="99"/>
      <c r="CK687" s="99"/>
      <c r="CL687" s="99"/>
      <c r="CM687" s="99"/>
      <c r="CN687" s="99"/>
      <c r="CO687" s="99"/>
      <c r="CP687" s="99"/>
      <c r="CQ687" s="99"/>
      <c r="CR687" s="99"/>
      <c r="CS687" s="99"/>
      <c r="CT687" s="99"/>
      <c r="CU687" s="99"/>
      <c r="CV687" s="99"/>
      <c r="CW687" s="99"/>
      <c r="CX687" s="99"/>
      <c r="CY687" s="99"/>
    </row>
    <row r="688" spans="1:103">
      <c r="A688" s="119"/>
      <c r="B688" s="119"/>
      <c r="D688" s="119"/>
      <c r="E688" s="70"/>
      <c r="F688" s="70"/>
      <c r="G688" s="70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9"/>
      <c r="BN688" s="99"/>
      <c r="BO688" s="99"/>
      <c r="BP688" s="99"/>
      <c r="BQ688" s="99"/>
      <c r="BR688" s="99"/>
      <c r="BS688" s="99"/>
      <c r="BT688" s="99"/>
      <c r="BU688" s="99"/>
      <c r="BV688" s="99"/>
      <c r="BW688" s="99"/>
      <c r="BX688" s="99"/>
      <c r="BY688" s="99"/>
      <c r="BZ688" s="99"/>
      <c r="CA688" s="99"/>
      <c r="CB688" s="99"/>
      <c r="CC688" s="99"/>
      <c r="CD688" s="99"/>
      <c r="CE688" s="99"/>
      <c r="CF688" s="99"/>
      <c r="CG688" s="99"/>
      <c r="CH688" s="99"/>
      <c r="CI688" s="99"/>
      <c r="CJ688" s="99"/>
      <c r="CK688" s="99"/>
      <c r="CL688" s="99"/>
      <c r="CM688" s="99"/>
      <c r="CN688" s="99"/>
      <c r="CO688" s="99"/>
      <c r="CP688" s="99"/>
      <c r="CQ688" s="99"/>
      <c r="CR688" s="99"/>
      <c r="CS688" s="99"/>
      <c r="CT688" s="99"/>
      <c r="CU688" s="99"/>
      <c r="CV688" s="99"/>
      <c r="CW688" s="99"/>
      <c r="CX688" s="99"/>
      <c r="CY688" s="99"/>
    </row>
    <row r="689" spans="1:103">
      <c r="A689" s="119"/>
      <c r="B689" s="119"/>
      <c r="D689" s="119"/>
      <c r="E689" s="70"/>
      <c r="F689" s="70"/>
      <c r="G689" s="70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9"/>
      <c r="BN689" s="99"/>
      <c r="BO689" s="99"/>
      <c r="BP689" s="99"/>
      <c r="BQ689" s="99"/>
      <c r="BR689" s="99"/>
      <c r="BS689" s="99"/>
      <c r="BT689" s="99"/>
      <c r="BU689" s="99"/>
      <c r="BV689" s="99"/>
      <c r="BW689" s="99"/>
      <c r="BX689" s="99"/>
      <c r="BY689" s="99"/>
      <c r="BZ689" s="99"/>
      <c r="CA689" s="99"/>
      <c r="CB689" s="99"/>
      <c r="CC689" s="99"/>
      <c r="CD689" s="99"/>
      <c r="CE689" s="99"/>
      <c r="CF689" s="99"/>
      <c r="CG689" s="99"/>
      <c r="CH689" s="99"/>
      <c r="CI689" s="99"/>
      <c r="CJ689" s="99"/>
      <c r="CK689" s="99"/>
      <c r="CL689" s="99"/>
      <c r="CM689" s="99"/>
      <c r="CN689" s="99"/>
      <c r="CO689" s="99"/>
      <c r="CP689" s="99"/>
      <c r="CQ689" s="99"/>
      <c r="CR689" s="99"/>
      <c r="CS689" s="99"/>
      <c r="CT689" s="99"/>
      <c r="CU689" s="99"/>
      <c r="CV689" s="99"/>
      <c r="CW689" s="99"/>
      <c r="CX689" s="99"/>
      <c r="CY689" s="99"/>
    </row>
    <row r="690" spans="1:103">
      <c r="A690" s="119"/>
      <c r="B690" s="119"/>
      <c r="D690" s="119"/>
      <c r="E690" s="70"/>
      <c r="F690" s="70"/>
      <c r="G690" s="70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9"/>
      <c r="BN690" s="99"/>
      <c r="BO690" s="99"/>
      <c r="BP690" s="99"/>
      <c r="BQ690" s="99"/>
      <c r="BR690" s="99"/>
      <c r="BS690" s="99"/>
      <c r="BT690" s="99"/>
      <c r="BU690" s="99"/>
      <c r="BV690" s="99"/>
      <c r="BW690" s="99"/>
      <c r="BX690" s="99"/>
      <c r="BY690" s="99"/>
      <c r="BZ690" s="99"/>
      <c r="CA690" s="99"/>
      <c r="CB690" s="99"/>
      <c r="CC690" s="99"/>
      <c r="CD690" s="99"/>
      <c r="CE690" s="99"/>
      <c r="CF690" s="99"/>
      <c r="CG690" s="99"/>
      <c r="CH690" s="99"/>
      <c r="CI690" s="99"/>
      <c r="CJ690" s="99"/>
      <c r="CK690" s="99"/>
      <c r="CL690" s="99"/>
      <c r="CM690" s="99"/>
      <c r="CN690" s="99"/>
      <c r="CO690" s="99"/>
      <c r="CP690" s="99"/>
      <c r="CQ690" s="99"/>
      <c r="CR690" s="99"/>
      <c r="CS690" s="99"/>
      <c r="CT690" s="99"/>
      <c r="CU690" s="99"/>
      <c r="CV690" s="99"/>
      <c r="CW690" s="99"/>
      <c r="CX690" s="99"/>
      <c r="CY690" s="99"/>
    </row>
    <row r="691" spans="1:103">
      <c r="A691" s="119"/>
      <c r="B691" s="119"/>
      <c r="D691" s="119"/>
      <c r="E691" s="70"/>
      <c r="F691" s="70"/>
      <c r="G691" s="70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9"/>
      <c r="BN691" s="99"/>
      <c r="BO691" s="99"/>
      <c r="BP691" s="99"/>
      <c r="BQ691" s="99"/>
      <c r="BR691" s="99"/>
      <c r="BS691" s="99"/>
      <c r="BT691" s="99"/>
      <c r="BU691" s="99"/>
      <c r="BV691" s="99"/>
      <c r="BW691" s="99"/>
      <c r="BX691" s="99"/>
      <c r="BY691" s="99"/>
      <c r="BZ691" s="99"/>
      <c r="CA691" s="99"/>
      <c r="CB691" s="99"/>
      <c r="CC691" s="99"/>
      <c r="CD691" s="99"/>
      <c r="CE691" s="99"/>
      <c r="CF691" s="99"/>
      <c r="CG691" s="99"/>
      <c r="CH691" s="99"/>
      <c r="CI691" s="99"/>
      <c r="CJ691" s="99"/>
      <c r="CK691" s="99"/>
      <c r="CL691" s="99"/>
      <c r="CM691" s="99"/>
      <c r="CN691" s="99"/>
      <c r="CO691" s="99"/>
      <c r="CP691" s="99"/>
      <c r="CQ691" s="99"/>
      <c r="CR691" s="99"/>
      <c r="CS691" s="99"/>
      <c r="CT691" s="99"/>
      <c r="CU691" s="99"/>
      <c r="CV691" s="99"/>
      <c r="CW691" s="99"/>
      <c r="CX691" s="99"/>
      <c r="CY691" s="99"/>
    </row>
  </sheetData>
  <mergeCells count="67">
    <mergeCell ref="B11:C11"/>
    <mergeCell ref="A13:A16"/>
    <mergeCell ref="A6:I6"/>
    <mergeCell ref="A9:C10"/>
    <mergeCell ref="D9:E10"/>
    <mergeCell ref="F9:F10"/>
    <mergeCell ref="I9:I10"/>
    <mergeCell ref="A7:L7"/>
    <mergeCell ref="J9:J10"/>
    <mergeCell ref="L9:M9"/>
    <mergeCell ref="K9:K10"/>
    <mergeCell ref="D16:E16"/>
    <mergeCell ref="D13:E13"/>
    <mergeCell ref="D12:E12"/>
    <mergeCell ref="D11:E11"/>
    <mergeCell ref="D51:E51"/>
    <mergeCell ref="D52:E52"/>
    <mergeCell ref="D43:E43"/>
    <mergeCell ref="D17:E17"/>
    <mergeCell ref="A18:A30"/>
    <mergeCell ref="D18:E18"/>
    <mergeCell ref="B19:B29"/>
    <mergeCell ref="D19:E19"/>
    <mergeCell ref="D20:E20"/>
    <mergeCell ref="D21:E21"/>
    <mergeCell ref="C23:C28"/>
    <mergeCell ref="D29:E29"/>
    <mergeCell ref="D30:E30"/>
    <mergeCell ref="D31:E31"/>
    <mergeCell ref="D32:E32"/>
    <mergeCell ref="D33:E33"/>
    <mergeCell ref="A38:A49"/>
    <mergeCell ref="D38:E38"/>
    <mergeCell ref="D39:E39"/>
    <mergeCell ref="D40:E40"/>
    <mergeCell ref="D41:E41"/>
    <mergeCell ref="D42:E42"/>
    <mergeCell ref="D48:E48"/>
    <mergeCell ref="D49:E49"/>
    <mergeCell ref="A63:A71"/>
    <mergeCell ref="D54:E54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8:E58"/>
    <mergeCell ref="D34:E34"/>
    <mergeCell ref="D35:E35"/>
    <mergeCell ref="D36:E36"/>
    <mergeCell ref="D37:E37"/>
    <mergeCell ref="D62:E62"/>
    <mergeCell ref="D55:E55"/>
    <mergeCell ref="D56:E56"/>
    <mergeCell ref="D57:E57"/>
    <mergeCell ref="D60:E60"/>
    <mergeCell ref="D61:E61"/>
    <mergeCell ref="D44:E44"/>
    <mergeCell ref="D45:E45"/>
    <mergeCell ref="D46:E46"/>
    <mergeCell ref="D47:E47"/>
    <mergeCell ref="D53:E53"/>
    <mergeCell ref="D50:E50"/>
  </mergeCells>
  <pageMargins left="0.78740157480314965" right="0.15748031496062992" top="0.15748031496062992" bottom="0" header="0.15748031496062992" footer="0"/>
  <pageSetup paperSize="9" scale="61" fitToHeight="0" orientation="portrait" r:id="rId1"/>
  <headerFooter>
    <oddFooter>&amp;C&amp;P/&amp;N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C785"/>
  <sheetViews>
    <sheetView view="pageBreakPreview" topLeftCell="A4" zoomScale="80" zoomScaleNormal="70" zoomScaleSheetLayoutView="80" workbookViewId="0">
      <pane xSplit="6" ySplit="10" topLeftCell="G160" activePane="bottomRight" state="frozen"/>
      <selection activeCell="A4" sqref="A4"/>
      <selection pane="topRight" activeCell="G4" sqref="G4"/>
      <selection pane="bottomLeft" activeCell="A12" sqref="A12"/>
      <selection pane="bottomRight" activeCell="N91" sqref="N91"/>
    </sheetView>
  </sheetViews>
  <sheetFormatPr defaultColWidth="3.7109375" defaultRowHeight="14.25" outlineLevelRow="2" outlineLevelCol="1"/>
  <cols>
    <col min="1" max="1" width="4.7109375" style="155" customWidth="1"/>
    <col min="2" max="3" width="3.7109375" style="155"/>
    <col min="4" max="4" width="5.85546875" style="155" customWidth="1"/>
    <col min="5" max="5" width="46.7109375" style="139" customWidth="1"/>
    <col min="6" max="6" width="11.85546875" style="139" customWidth="1"/>
    <col min="7" max="7" width="17" style="191" customWidth="1"/>
    <col min="8" max="8" width="14.5703125" style="149" customWidth="1"/>
    <col min="9" max="9" width="13.85546875" style="9" customWidth="1"/>
    <col min="10" max="10" width="18.140625" style="462" bestFit="1" customWidth="1"/>
    <col min="11" max="12" width="14.5703125" style="9" customWidth="1" outlineLevel="1"/>
    <col min="13" max="13" width="15.7109375" style="9" customWidth="1" outlineLevel="1"/>
    <col min="14" max="14" width="16.28515625" style="462" bestFit="1" customWidth="1"/>
    <col min="15" max="15" width="16.140625" style="9" customWidth="1"/>
    <col min="16" max="16" width="11" style="9" customWidth="1"/>
    <col min="17" max="26" width="9.85546875" style="27" bestFit="1" customWidth="1"/>
    <col min="27" max="16384" width="3.7109375" style="9"/>
  </cols>
  <sheetData>
    <row r="1" spans="1:32">
      <c r="J1" s="9"/>
      <c r="N1" s="9"/>
    </row>
    <row r="2" spans="1:32">
      <c r="J2" s="9"/>
      <c r="N2" s="9"/>
    </row>
    <row r="3" spans="1:32" s="14" customFormat="1" ht="15.75">
      <c r="A3" s="6" t="s">
        <v>698</v>
      </c>
      <c r="B3" s="150"/>
      <c r="C3" s="151"/>
      <c r="D3" s="150"/>
      <c r="E3" s="136"/>
      <c r="F3" s="136"/>
      <c r="G3" s="188"/>
      <c r="H3" s="141"/>
      <c r="I3" s="30"/>
      <c r="J3" s="30"/>
      <c r="K3" s="30"/>
      <c r="L3" s="30"/>
      <c r="M3" s="30"/>
      <c r="N3" s="173"/>
      <c r="O3" s="173"/>
      <c r="P3" s="173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32" s="14" customFormat="1" ht="15.75">
      <c r="A4" s="6" t="s">
        <v>207</v>
      </c>
      <c r="B4" s="150"/>
      <c r="C4" s="151"/>
      <c r="D4" s="150"/>
      <c r="E4" s="136"/>
      <c r="F4" s="136"/>
      <c r="G4" s="188"/>
      <c r="H4" s="141"/>
      <c r="I4" s="73"/>
      <c r="J4" s="73"/>
      <c r="K4" s="73"/>
      <c r="L4" s="73"/>
      <c r="M4" s="73"/>
      <c r="N4" s="173"/>
      <c r="O4" s="173"/>
      <c r="P4" s="173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32" s="14" customFormat="1" ht="15.75">
      <c r="A5" s="93" t="s">
        <v>395</v>
      </c>
      <c r="B5" s="152"/>
      <c r="C5" s="153"/>
      <c r="D5" s="152"/>
      <c r="E5" s="137"/>
      <c r="F5" s="137"/>
      <c r="G5" s="189"/>
      <c r="H5" s="172"/>
      <c r="I5" s="179"/>
      <c r="J5" s="179"/>
      <c r="K5" s="179"/>
      <c r="L5" s="179"/>
      <c r="M5" s="179"/>
      <c r="O5" s="73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32" s="14" customFormat="1" ht="15.75">
      <c r="A6" s="93" t="s">
        <v>209</v>
      </c>
      <c r="B6" s="152"/>
      <c r="C6" s="153"/>
      <c r="D6" s="152"/>
      <c r="E6" s="137"/>
      <c r="F6" s="137"/>
      <c r="G6" s="189"/>
      <c r="H6" s="73"/>
      <c r="I6" s="30"/>
      <c r="J6" s="515"/>
      <c r="K6" s="73"/>
      <c r="L6" s="73"/>
      <c r="M6" s="73"/>
      <c r="N6" s="73"/>
      <c r="O6" s="466"/>
      <c r="P6" s="73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32" s="14" customFormat="1" ht="15">
      <c r="A7" s="154"/>
      <c r="B7" s="154"/>
      <c r="C7" s="154"/>
      <c r="D7" s="154"/>
      <c r="E7" s="138"/>
      <c r="F7" s="138"/>
      <c r="G7" s="190"/>
      <c r="H7" s="73"/>
      <c r="I7" s="330"/>
      <c r="J7" s="330"/>
      <c r="K7" s="73"/>
      <c r="L7" s="73"/>
      <c r="M7" s="73"/>
      <c r="N7" s="35" t="s">
        <v>180</v>
      </c>
      <c r="O7" s="228"/>
      <c r="P7" s="35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32" s="14" customFormat="1" ht="15" customHeight="1">
      <c r="A8" s="727" t="s">
        <v>412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229"/>
      <c r="P8" s="204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32">
      <c r="H9" s="142"/>
      <c r="I9" s="198"/>
      <c r="J9" s="198"/>
      <c r="K9" s="198"/>
      <c r="L9" s="198"/>
      <c r="M9" s="198"/>
      <c r="N9" s="198"/>
      <c r="O9" s="30"/>
      <c r="P9" s="30"/>
    </row>
    <row r="10" spans="1:32">
      <c r="H10" s="178"/>
      <c r="I10" s="180"/>
      <c r="J10" s="180"/>
      <c r="K10" s="180"/>
      <c r="L10" s="180"/>
      <c r="M10" s="180"/>
      <c r="N10" s="9"/>
      <c r="P10" s="132" t="s">
        <v>39</v>
      </c>
    </row>
    <row r="11" spans="1:32" ht="28.5" customHeight="1">
      <c r="A11" s="728"/>
      <c r="B11" s="728"/>
      <c r="C11" s="728"/>
      <c r="D11" s="728" t="s">
        <v>1</v>
      </c>
      <c r="E11" s="728"/>
      <c r="F11" s="729" t="s">
        <v>2</v>
      </c>
      <c r="G11" s="774" t="s">
        <v>519</v>
      </c>
      <c r="H11" s="735" t="s">
        <v>520</v>
      </c>
      <c r="I11" s="736"/>
      <c r="J11" s="737"/>
      <c r="K11" s="740" t="s">
        <v>522</v>
      </c>
      <c r="L11" s="740"/>
      <c r="M11" s="740"/>
      <c r="N11" s="740"/>
      <c r="O11" s="266" t="s">
        <v>3</v>
      </c>
      <c r="P11" s="267" t="s">
        <v>3</v>
      </c>
    </row>
    <row r="12" spans="1:32" ht="12.75" customHeight="1">
      <c r="A12" s="728"/>
      <c r="B12" s="728"/>
      <c r="C12" s="728"/>
      <c r="D12" s="728"/>
      <c r="E12" s="728"/>
      <c r="F12" s="730"/>
      <c r="G12" s="775"/>
      <c r="H12" s="723" t="s">
        <v>43</v>
      </c>
      <c r="I12" s="724"/>
      <c r="J12" s="738" t="s">
        <v>521</v>
      </c>
      <c r="K12" s="740" t="s">
        <v>420</v>
      </c>
      <c r="L12" s="740"/>
      <c r="M12" s="740"/>
      <c r="N12" s="740"/>
      <c r="O12" s="725" t="s">
        <v>419</v>
      </c>
      <c r="P12" s="725" t="s">
        <v>302</v>
      </c>
    </row>
    <row r="13" spans="1:32" ht="44.25" customHeight="1">
      <c r="A13" s="728"/>
      <c r="B13" s="728"/>
      <c r="C13" s="728"/>
      <c r="D13" s="728"/>
      <c r="E13" s="728"/>
      <c r="F13" s="731"/>
      <c r="G13" s="776"/>
      <c r="H13" s="268" t="s">
        <v>703</v>
      </c>
      <c r="I13" s="268" t="s">
        <v>704</v>
      </c>
      <c r="J13" s="739"/>
      <c r="K13" s="268" t="s">
        <v>396</v>
      </c>
      <c r="L13" s="268" t="s">
        <v>45</v>
      </c>
      <c r="M13" s="268" t="s">
        <v>46</v>
      </c>
      <c r="N13" s="268" t="s">
        <v>0</v>
      </c>
      <c r="O13" s="726"/>
      <c r="P13" s="726"/>
    </row>
    <row r="14" spans="1:32" ht="21" customHeight="1">
      <c r="A14" s="234">
        <v>0</v>
      </c>
      <c r="B14" s="732">
        <v>1</v>
      </c>
      <c r="C14" s="732"/>
      <c r="D14" s="733">
        <v>2</v>
      </c>
      <c r="E14" s="733"/>
      <c r="F14" s="36">
        <v>3</v>
      </c>
      <c r="G14" s="36" t="s">
        <v>298</v>
      </c>
      <c r="H14" s="81">
        <v>4</v>
      </c>
      <c r="I14" s="81" t="s">
        <v>414</v>
      </c>
      <c r="J14" s="192">
        <v>5</v>
      </c>
      <c r="K14" s="192" t="s">
        <v>299</v>
      </c>
      <c r="L14" s="192" t="s">
        <v>300</v>
      </c>
      <c r="M14" s="192" t="s">
        <v>301</v>
      </c>
      <c r="N14" s="516">
        <v>6</v>
      </c>
      <c r="O14" s="81">
        <v>7</v>
      </c>
      <c r="P14" s="235">
        <v>8</v>
      </c>
    </row>
    <row r="15" spans="1:32" s="461" customFormat="1" ht="21" customHeight="1">
      <c r="A15" s="517" t="s">
        <v>4</v>
      </c>
      <c r="B15" s="504"/>
      <c r="C15" s="504"/>
      <c r="D15" s="734" t="s">
        <v>437</v>
      </c>
      <c r="E15" s="734"/>
      <c r="F15" s="140">
        <v>1</v>
      </c>
      <c r="G15" s="143">
        <v>4296866.9120900007</v>
      </c>
      <c r="H15" s="143">
        <v>3872627.5860779015</v>
      </c>
      <c r="I15" s="143">
        <v>3872627.5860779015</v>
      </c>
      <c r="J15" s="143">
        <f t="shared" ref="J15" si="0">J16+J36</f>
        <v>3920501.1379</v>
      </c>
      <c r="K15" s="143">
        <f t="shared" ref="K15" si="1">K16+K36</f>
        <v>1035366.0950684166</v>
      </c>
      <c r="L15" s="143">
        <f t="shared" ref="L15:N15" si="2">L16+L36</f>
        <v>2241838.215136833</v>
      </c>
      <c r="M15" s="143">
        <f t="shared" si="2"/>
        <v>3253534.0852052495</v>
      </c>
      <c r="N15" s="143">
        <f t="shared" si="2"/>
        <v>4230327.9866236662</v>
      </c>
      <c r="O15" s="275">
        <f t="shared" ref="O15:O46" si="3">IF(J15=0," ",ROUND(N15,0)/ROUND(J15,0)*100)</f>
        <v>107.90273998144625</v>
      </c>
      <c r="P15" s="276">
        <f t="shared" ref="P15:P46" si="4">IF(G15=0," ",ROUND(J15,0)/ROUND(G15,0)*100)</f>
        <v>91.240920419459101</v>
      </c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</row>
    <row r="16" spans="1:32" ht="48" customHeight="1">
      <c r="A16" s="741"/>
      <c r="B16" s="236">
        <v>1</v>
      </c>
      <c r="C16" s="504"/>
      <c r="D16" s="734" t="s">
        <v>413</v>
      </c>
      <c r="E16" s="734"/>
      <c r="F16" s="140">
        <v>2</v>
      </c>
      <c r="G16" s="143">
        <v>4179242.4276000005</v>
      </c>
      <c r="H16" s="143">
        <v>3794248.3995179017</v>
      </c>
      <c r="I16" s="143">
        <v>3794248.3995179017</v>
      </c>
      <c r="J16" s="143">
        <f t="shared" ref="J16" si="5">J17+J22+J23+J26+J27+J28</f>
        <v>3811193.7981699998</v>
      </c>
      <c r="K16" s="143">
        <f t="shared" ref="K16" si="6">K17+K22+K23+K26+K27+K28</f>
        <v>1022366.0950684166</v>
      </c>
      <c r="L16" s="143">
        <f t="shared" ref="L16:M16" si="7">L17+L22+L23+L26+L27+L28</f>
        <v>2215638.215136833</v>
      </c>
      <c r="M16" s="143">
        <f t="shared" si="7"/>
        <v>3214134.0852052495</v>
      </c>
      <c r="N16" s="143">
        <f>(N17+N22+N23+N26+N27+N28)</f>
        <v>4177827.9866236662</v>
      </c>
      <c r="O16" s="275">
        <f t="shared" si="3"/>
        <v>109.61992488443255</v>
      </c>
      <c r="P16" s="276">
        <f t="shared" si="4"/>
        <v>91.193426942014838</v>
      </c>
      <c r="Q16" s="465"/>
      <c r="R16" s="465"/>
      <c r="S16" s="465"/>
      <c r="T16" s="465"/>
      <c r="U16" s="465"/>
      <c r="V16" s="465"/>
      <c r="W16" s="465"/>
      <c r="X16" s="465"/>
      <c r="Y16" s="465"/>
      <c r="Z16" s="465"/>
    </row>
    <row r="17" spans="1:26" ht="28.5" customHeight="1" outlineLevel="1">
      <c r="A17" s="741"/>
      <c r="B17" s="742"/>
      <c r="C17" s="504" t="s">
        <v>5</v>
      </c>
      <c r="D17" s="734" t="s">
        <v>438</v>
      </c>
      <c r="E17" s="734"/>
      <c r="F17" s="140">
        <v>3</v>
      </c>
      <c r="G17" s="143">
        <v>3882860.9544100002</v>
      </c>
      <c r="H17" s="143">
        <v>3520714.5213679019</v>
      </c>
      <c r="I17" s="143">
        <v>3520714.5213679019</v>
      </c>
      <c r="J17" s="143">
        <f t="shared" ref="J17" si="8">J18+J19+J20+J21</f>
        <v>3445389.6625999995</v>
      </c>
      <c r="K17" s="143">
        <f t="shared" ref="K17" si="9">K18+K19+K20+K21</f>
        <v>974163.15471549984</v>
      </c>
      <c r="L17" s="143">
        <f t="shared" ref="L17:N17" si="10">L18+L19+L20+L21</f>
        <v>2117019.2094309996</v>
      </c>
      <c r="M17" s="143">
        <f t="shared" si="10"/>
        <v>3060337.7641464993</v>
      </c>
      <c r="N17" s="143">
        <f t="shared" si="10"/>
        <v>3950885.8188619995</v>
      </c>
      <c r="O17" s="275">
        <f t="shared" si="3"/>
        <v>114.67166271452578</v>
      </c>
      <c r="P17" s="276">
        <f t="shared" si="4"/>
        <v>88.733281979447625</v>
      </c>
      <c r="Q17" s="465"/>
      <c r="R17" s="465"/>
      <c r="S17" s="465"/>
      <c r="T17" s="465"/>
      <c r="U17" s="465"/>
      <c r="V17" s="465"/>
      <c r="W17" s="465"/>
      <c r="X17" s="465"/>
      <c r="Y17" s="465"/>
      <c r="Z17" s="465"/>
    </row>
    <row r="18" spans="1:26" ht="15" outlineLevel="1">
      <c r="A18" s="741"/>
      <c r="B18" s="742"/>
      <c r="C18" s="503"/>
      <c r="D18" s="502" t="s">
        <v>81</v>
      </c>
      <c r="E18" s="502" t="s">
        <v>82</v>
      </c>
      <c r="F18" s="140">
        <v>4</v>
      </c>
      <c r="G18" s="12"/>
      <c r="H18" s="143"/>
      <c r="I18" s="143"/>
      <c r="J18" s="12"/>
      <c r="K18" s="12"/>
      <c r="L18" s="12"/>
      <c r="M18" s="12"/>
      <c r="N18" s="12"/>
      <c r="O18" s="275" t="str">
        <f t="shared" si="3"/>
        <v xml:space="preserve"> </v>
      </c>
      <c r="P18" s="276" t="str">
        <f t="shared" si="4"/>
        <v xml:space="preserve"> </v>
      </c>
      <c r="Q18" s="465"/>
      <c r="R18" s="465"/>
      <c r="S18" s="465"/>
      <c r="T18" s="465"/>
      <c r="U18" s="465"/>
      <c r="V18" s="465"/>
      <c r="W18" s="465"/>
      <c r="X18" s="465"/>
      <c r="Y18" s="465"/>
      <c r="Z18" s="465"/>
    </row>
    <row r="19" spans="1:26" ht="15" outlineLevel="1">
      <c r="A19" s="741"/>
      <c r="B19" s="742"/>
      <c r="C19" s="503"/>
      <c r="D19" s="502" t="s">
        <v>83</v>
      </c>
      <c r="E19" s="502" t="s">
        <v>84</v>
      </c>
      <c r="F19" s="140">
        <v>5</v>
      </c>
      <c r="G19" s="10">
        <v>3880062.6090600002</v>
      </c>
      <c r="H19" s="10">
        <v>3510969.137991902</v>
      </c>
      <c r="I19" s="10">
        <v>3510969.137991902</v>
      </c>
      <c r="J19" s="10">
        <v>3442723.8772099996</v>
      </c>
      <c r="K19" s="10">
        <v>973595.49999999988</v>
      </c>
      <c r="L19" s="10">
        <v>2115691.3999999994</v>
      </c>
      <c r="M19" s="10">
        <v>3058249.7999999993</v>
      </c>
      <c r="N19" s="10">
        <v>3947830.1999999997</v>
      </c>
      <c r="O19" s="275">
        <f t="shared" si="3"/>
        <v>114.67169601745594</v>
      </c>
      <c r="P19" s="276">
        <f t="shared" si="4"/>
        <v>88.728559304320569</v>
      </c>
      <c r="Q19" s="465"/>
      <c r="R19" s="465"/>
      <c r="S19" s="465"/>
      <c r="T19" s="465"/>
      <c r="U19" s="465"/>
      <c r="V19" s="465"/>
      <c r="W19" s="465"/>
      <c r="X19" s="465"/>
      <c r="Y19" s="465"/>
      <c r="Z19" s="465"/>
    </row>
    <row r="20" spans="1:26" ht="15" outlineLevel="1">
      <c r="A20" s="741"/>
      <c r="B20" s="742"/>
      <c r="C20" s="503"/>
      <c r="D20" s="502" t="s">
        <v>85</v>
      </c>
      <c r="E20" s="502" t="s">
        <v>86</v>
      </c>
      <c r="F20" s="140">
        <v>6</v>
      </c>
      <c r="G20" s="10">
        <v>2164.1750299999999</v>
      </c>
      <c r="H20" s="10">
        <v>2167.2548759999968</v>
      </c>
      <c r="I20" s="10">
        <v>2167.2548759999968</v>
      </c>
      <c r="J20" s="10">
        <v>2346.4626400000002</v>
      </c>
      <c r="K20" s="10">
        <v>556.40471550000007</v>
      </c>
      <c r="L20" s="10">
        <v>1112.8094310000001</v>
      </c>
      <c r="M20" s="10">
        <v>1669.2141465000002</v>
      </c>
      <c r="N20" s="10">
        <v>2225.6188620000003</v>
      </c>
      <c r="O20" s="275">
        <f t="shared" si="3"/>
        <v>94.884910485933503</v>
      </c>
      <c r="P20" s="276">
        <f t="shared" si="4"/>
        <v>108.41035120147875</v>
      </c>
      <c r="Q20" s="465"/>
      <c r="R20" s="465"/>
      <c r="S20" s="465"/>
      <c r="T20" s="465"/>
      <c r="U20" s="465"/>
      <c r="V20" s="465"/>
      <c r="W20" s="465"/>
      <c r="X20" s="465"/>
      <c r="Y20" s="465"/>
      <c r="Z20" s="465"/>
    </row>
    <row r="21" spans="1:26" ht="15" outlineLevel="1">
      <c r="A21" s="741"/>
      <c r="B21" s="742"/>
      <c r="C21" s="503"/>
      <c r="D21" s="502" t="s">
        <v>87</v>
      </c>
      <c r="E21" s="502" t="s">
        <v>88</v>
      </c>
      <c r="F21" s="140">
        <v>7</v>
      </c>
      <c r="G21" s="10">
        <v>634.17032000000006</v>
      </c>
      <c r="H21" s="10">
        <v>7578.1284999999998</v>
      </c>
      <c r="I21" s="10">
        <v>7578.1284999999998</v>
      </c>
      <c r="J21" s="10">
        <v>319.32274999999998</v>
      </c>
      <c r="K21" s="10">
        <v>11.25</v>
      </c>
      <c r="L21" s="10">
        <v>215</v>
      </c>
      <c r="M21" s="10">
        <v>418.75</v>
      </c>
      <c r="N21" s="10">
        <v>830</v>
      </c>
      <c r="O21" s="275">
        <f t="shared" si="3"/>
        <v>260.18808777429467</v>
      </c>
      <c r="P21" s="276">
        <f t="shared" si="4"/>
        <v>50.315457413249206</v>
      </c>
      <c r="Q21" s="465"/>
      <c r="R21" s="465"/>
      <c r="S21" s="465"/>
      <c r="T21" s="465"/>
      <c r="U21" s="465"/>
      <c r="V21" s="465"/>
      <c r="W21" s="465"/>
      <c r="X21" s="465"/>
      <c r="Y21" s="465"/>
      <c r="Z21" s="465"/>
    </row>
    <row r="22" spans="1:26" ht="14.25" customHeight="1" outlineLevel="1">
      <c r="A22" s="741"/>
      <c r="B22" s="742"/>
      <c r="C22" s="504" t="s">
        <v>6</v>
      </c>
      <c r="D22" s="734" t="s">
        <v>7</v>
      </c>
      <c r="E22" s="734"/>
      <c r="F22" s="140">
        <v>8</v>
      </c>
      <c r="G22" s="10">
        <v>266382.25374000001</v>
      </c>
      <c r="H22" s="10">
        <v>266897.00000000006</v>
      </c>
      <c r="I22" s="10">
        <v>266897.00000000006</v>
      </c>
      <c r="J22" s="10">
        <v>334675.70783000003</v>
      </c>
      <c r="K22" s="10">
        <v>45983.125</v>
      </c>
      <c r="L22" s="10">
        <v>94179.375</v>
      </c>
      <c r="M22" s="10">
        <v>147136.875</v>
      </c>
      <c r="N22" s="10">
        <v>200800</v>
      </c>
      <c r="O22" s="275">
        <f t="shared" si="3"/>
        <v>59.998326739891716</v>
      </c>
      <c r="P22" s="276">
        <f t="shared" si="4"/>
        <v>125.63761815738302</v>
      </c>
      <c r="Q22" s="465"/>
      <c r="R22" s="465"/>
      <c r="S22" s="465"/>
      <c r="T22" s="465"/>
      <c r="U22" s="465"/>
      <c r="V22" s="465"/>
      <c r="W22" s="465"/>
      <c r="X22" s="465"/>
      <c r="Y22" s="465"/>
      <c r="Z22" s="465"/>
    </row>
    <row r="23" spans="1:26" ht="42.75" customHeight="1" outlineLevel="1">
      <c r="A23" s="741"/>
      <c r="B23" s="742"/>
      <c r="C23" s="504" t="s">
        <v>8</v>
      </c>
      <c r="D23" s="734" t="s">
        <v>439</v>
      </c>
      <c r="E23" s="734"/>
      <c r="F23" s="140">
        <v>9</v>
      </c>
      <c r="G23" s="143">
        <v>0</v>
      </c>
      <c r="H23" s="143">
        <v>0</v>
      </c>
      <c r="I23" s="143">
        <v>0</v>
      </c>
      <c r="J23" s="143">
        <f t="shared" ref="J23" si="11">J24+J25</f>
        <v>0</v>
      </c>
      <c r="K23" s="143">
        <v>0</v>
      </c>
      <c r="L23" s="143">
        <v>0</v>
      </c>
      <c r="M23" s="143">
        <v>0</v>
      </c>
      <c r="N23" s="143">
        <v>0</v>
      </c>
      <c r="O23" s="275" t="str">
        <f t="shared" si="3"/>
        <v xml:space="preserve"> </v>
      </c>
      <c r="P23" s="276" t="str">
        <f t="shared" si="4"/>
        <v xml:space="preserve"> </v>
      </c>
      <c r="Q23" s="465"/>
      <c r="R23" s="465"/>
      <c r="S23" s="465"/>
      <c r="T23" s="465"/>
      <c r="U23" s="465"/>
      <c r="V23" s="465"/>
      <c r="W23" s="465"/>
      <c r="X23" s="465"/>
      <c r="Y23" s="465"/>
      <c r="Z23" s="465"/>
    </row>
    <row r="24" spans="1:26" ht="21.6" customHeight="1" outlineLevel="1">
      <c r="A24" s="741"/>
      <c r="B24" s="742"/>
      <c r="C24" s="743"/>
      <c r="D24" s="237" t="s">
        <v>36</v>
      </c>
      <c r="E24" s="238" t="s">
        <v>213</v>
      </c>
      <c r="F24" s="140">
        <v>10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275" t="str">
        <f t="shared" si="3"/>
        <v xml:space="preserve"> </v>
      </c>
      <c r="P24" s="276" t="str">
        <f t="shared" si="4"/>
        <v xml:space="preserve"> </v>
      </c>
      <c r="Q24" s="465"/>
      <c r="R24" s="465"/>
      <c r="S24" s="465"/>
      <c r="T24" s="465"/>
      <c r="U24" s="465"/>
      <c r="V24" s="465"/>
      <c r="W24" s="465"/>
      <c r="X24" s="465"/>
      <c r="Y24" s="465"/>
      <c r="Z24" s="465"/>
    </row>
    <row r="25" spans="1:26" ht="20.45" customHeight="1" outlineLevel="1">
      <c r="A25" s="741"/>
      <c r="B25" s="742"/>
      <c r="C25" s="743"/>
      <c r="D25" s="237" t="s">
        <v>37</v>
      </c>
      <c r="E25" s="238" t="s">
        <v>9</v>
      </c>
      <c r="F25" s="140">
        <v>11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275" t="str">
        <f t="shared" si="3"/>
        <v xml:space="preserve"> </v>
      </c>
      <c r="P25" s="276" t="str">
        <f t="shared" si="4"/>
        <v xml:space="preserve"> </v>
      </c>
      <c r="Q25" s="465"/>
      <c r="R25" s="465"/>
      <c r="S25" s="465"/>
      <c r="T25" s="465"/>
      <c r="U25" s="465"/>
      <c r="V25" s="465"/>
      <c r="W25" s="465"/>
      <c r="X25" s="465"/>
      <c r="Y25" s="465"/>
      <c r="Z25" s="465"/>
    </row>
    <row r="26" spans="1:26" ht="14.25" customHeight="1" outlineLevel="1">
      <c r="A26" s="741"/>
      <c r="B26" s="742"/>
      <c r="C26" s="504" t="s">
        <v>10</v>
      </c>
      <c r="D26" s="744" t="s">
        <v>256</v>
      </c>
      <c r="E26" s="745"/>
      <c r="F26" s="140">
        <v>12</v>
      </c>
      <c r="G26" s="10">
        <v>4.1944300000000005</v>
      </c>
      <c r="H26" s="10">
        <v>0</v>
      </c>
      <c r="I26" s="10">
        <v>0</v>
      </c>
      <c r="J26" s="10">
        <v>10.825340000000001</v>
      </c>
      <c r="K26" s="10">
        <v>0</v>
      </c>
      <c r="L26" s="10">
        <v>0</v>
      </c>
      <c r="M26" s="10">
        <v>0</v>
      </c>
      <c r="N26" s="10">
        <v>0</v>
      </c>
      <c r="O26" s="275">
        <f t="shared" si="3"/>
        <v>0</v>
      </c>
      <c r="P26" s="276">
        <f t="shared" si="4"/>
        <v>275</v>
      </c>
      <c r="Q26" s="465"/>
      <c r="R26" s="465"/>
      <c r="S26" s="465"/>
      <c r="T26" s="465"/>
      <c r="U26" s="465"/>
      <c r="V26" s="465"/>
      <c r="W26" s="465"/>
      <c r="X26" s="465"/>
      <c r="Y26" s="465"/>
      <c r="Z26" s="465"/>
    </row>
    <row r="27" spans="1:26" ht="33" customHeight="1" outlineLevel="1">
      <c r="A27" s="741"/>
      <c r="B27" s="742"/>
      <c r="C27" s="504" t="s">
        <v>11</v>
      </c>
      <c r="D27" s="744" t="s">
        <v>89</v>
      </c>
      <c r="E27" s="745"/>
      <c r="F27" s="140">
        <v>13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275" t="str">
        <f t="shared" si="3"/>
        <v xml:space="preserve"> </v>
      </c>
      <c r="P27" s="276" t="str">
        <f t="shared" si="4"/>
        <v xml:space="preserve"> </v>
      </c>
      <c r="Q27" s="465"/>
      <c r="R27" s="465"/>
      <c r="S27" s="465"/>
      <c r="T27" s="465"/>
      <c r="U27" s="465"/>
      <c r="V27" s="465"/>
      <c r="W27" s="465"/>
      <c r="X27" s="465"/>
      <c r="Y27" s="465"/>
      <c r="Z27" s="465"/>
    </row>
    <row r="28" spans="1:26" ht="33" customHeight="1" outlineLevel="1">
      <c r="A28" s="741"/>
      <c r="B28" s="503"/>
      <c r="C28" s="504" t="s">
        <v>17</v>
      </c>
      <c r="D28" s="744" t="s">
        <v>236</v>
      </c>
      <c r="E28" s="745"/>
      <c r="F28" s="140">
        <v>14</v>
      </c>
      <c r="G28" s="143">
        <v>29995.025020000001</v>
      </c>
      <c r="H28" s="143">
        <v>6636.8781499999996</v>
      </c>
      <c r="I28" s="143">
        <v>6636.8781499999996</v>
      </c>
      <c r="J28" s="143">
        <f t="shared" ref="J28" si="12">J29+J30+J33+J34+J35</f>
        <v>31117.602400000003</v>
      </c>
      <c r="K28" s="143">
        <v>2219.8153529166666</v>
      </c>
      <c r="L28" s="143">
        <v>4439.6307058333332</v>
      </c>
      <c r="M28" s="143">
        <v>6659.4460587499998</v>
      </c>
      <c r="N28" s="143">
        <v>26142.167761666664</v>
      </c>
      <c r="O28" s="275">
        <f t="shared" si="3"/>
        <v>84.009255093515009</v>
      </c>
      <c r="P28" s="276">
        <f t="shared" si="4"/>
        <v>103.74395732622104</v>
      </c>
      <c r="Q28" s="465"/>
      <c r="R28" s="465"/>
      <c r="S28" s="465"/>
      <c r="T28" s="465"/>
      <c r="U28" s="465"/>
      <c r="V28" s="465"/>
      <c r="W28" s="465"/>
      <c r="X28" s="465"/>
      <c r="Y28" s="465"/>
      <c r="Z28" s="465"/>
    </row>
    <row r="29" spans="1:26" ht="15" outlineLevel="1">
      <c r="A29" s="741"/>
      <c r="B29" s="503"/>
      <c r="C29" s="504"/>
      <c r="D29" s="502" t="s">
        <v>90</v>
      </c>
      <c r="E29" s="502" t="s">
        <v>91</v>
      </c>
      <c r="F29" s="140">
        <v>15</v>
      </c>
      <c r="G29" s="10">
        <v>14523.775320000001</v>
      </c>
      <c r="H29" s="10">
        <v>0</v>
      </c>
      <c r="I29" s="10">
        <v>0</v>
      </c>
      <c r="J29" s="10">
        <v>20598.865320000001</v>
      </c>
      <c r="K29" s="10">
        <v>0</v>
      </c>
      <c r="L29" s="10">
        <v>0</v>
      </c>
      <c r="M29" s="10">
        <v>0</v>
      </c>
      <c r="N29" s="10">
        <v>0</v>
      </c>
      <c r="O29" s="275">
        <f t="shared" si="3"/>
        <v>0</v>
      </c>
      <c r="P29" s="276">
        <f t="shared" si="4"/>
        <v>141.82732029743872</v>
      </c>
      <c r="Q29" s="465"/>
      <c r="R29" s="465"/>
      <c r="S29" s="465"/>
      <c r="T29" s="465"/>
      <c r="U29" s="465"/>
      <c r="V29" s="465"/>
      <c r="W29" s="465"/>
      <c r="X29" s="465"/>
      <c r="Y29" s="465"/>
      <c r="Z29" s="465"/>
    </row>
    <row r="30" spans="1:26" ht="30" outlineLevel="1">
      <c r="A30" s="741"/>
      <c r="B30" s="503"/>
      <c r="C30" s="504"/>
      <c r="D30" s="502" t="s">
        <v>92</v>
      </c>
      <c r="E30" s="502" t="s">
        <v>440</v>
      </c>
      <c r="F30" s="140">
        <v>16</v>
      </c>
      <c r="G30" s="12">
        <v>1780.3620000000001</v>
      </c>
      <c r="H30" s="12">
        <v>250</v>
      </c>
      <c r="I30" s="12">
        <v>250</v>
      </c>
      <c r="J30" s="12">
        <v>0.43624000000000002</v>
      </c>
      <c r="K30" s="12">
        <v>0</v>
      </c>
      <c r="L30" s="12">
        <v>0</v>
      </c>
      <c r="M30" s="12">
        <v>0</v>
      </c>
      <c r="N30" s="12">
        <v>17262.906350000001</v>
      </c>
      <c r="O30" s="275"/>
      <c r="P30" s="276">
        <f t="shared" si="4"/>
        <v>0</v>
      </c>
      <c r="Q30" s="465"/>
      <c r="R30" s="465"/>
      <c r="S30" s="465"/>
      <c r="T30" s="465"/>
      <c r="U30" s="465"/>
      <c r="V30" s="465"/>
      <c r="W30" s="465"/>
      <c r="X30" s="465"/>
      <c r="Y30" s="465"/>
      <c r="Z30" s="465"/>
    </row>
    <row r="31" spans="1:26" ht="15" outlineLevel="1">
      <c r="A31" s="741"/>
      <c r="B31" s="503"/>
      <c r="C31" s="504"/>
      <c r="D31" s="502"/>
      <c r="E31" s="509" t="s">
        <v>250</v>
      </c>
      <c r="F31" s="140">
        <v>17</v>
      </c>
      <c r="G31" s="10">
        <v>1780.3620000000001</v>
      </c>
      <c r="H31" s="10">
        <v>250</v>
      </c>
      <c r="I31" s="10">
        <v>250</v>
      </c>
      <c r="J31" s="10">
        <v>0.43624000000000002</v>
      </c>
      <c r="K31" s="10">
        <v>0</v>
      </c>
      <c r="L31" s="10">
        <v>0</v>
      </c>
      <c r="M31" s="10">
        <v>0</v>
      </c>
      <c r="N31" s="10">
        <v>17262.906350000001</v>
      </c>
      <c r="O31" s="275"/>
      <c r="P31" s="276">
        <f t="shared" si="4"/>
        <v>0</v>
      </c>
      <c r="Q31" s="465"/>
      <c r="R31" s="465"/>
      <c r="S31" s="465"/>
      <c r="T31" s="465"/>
      <c r="U31" s="465"/>
      <c r="V31" s="465"/>
      <c r="W31" s="465"/>
      <c r="X31" s="465"/>
      <c r="Y31" s="465"/>
      <c r="Z31" s="465"/>
    </row>
    <row r="32" spans="1:26" ht="15" outlineLevel="1">
      <c r="A32" s="741"/>
      <c r="B32" s="503"/>
      <c r="C32" s="504"/>
      <c r="D32" s="502"/>
      <c r="E32" s="509" t="s">
        <v>93</v>
      </c>
      <c r="F32" s="140">
        <v>18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275" t="str">
        <f t="shared" si="3"/>
        <v xml:space="preserve"> </v>
      </c>
      <c r="P32" s="276" t="str">
        <f t="shared" si="4"/>
        <v xml:space="preserve"> </v>
      </c>
      <c r="Q32" s="465"/>
      <c r="R32" s="465"/>
      <c r="S32" s="465"/>
      <c r="T32" s="465"/>
      <c r="U32" s="465"/>
      <c r="V32" s="465"/>
      <c r="W32" s="465"/>
      <c r="X32" s="465"/>
      <c r="Y32" s="465"/>
      <c r="Z32" s="465"/>
    </row>
    <row r="33" spans="1:26" ht="15" outlineLevel="1">
      <c r="A33" s="741"/>
      <c r="B33" s="503"/>
      <c r="C33" s="503"/>
      <c r="D33" s="502" t="s">
        <v>94</v>
      </c>
      <c r="E33" s="502" t="s">
        <v>95</v>
      </c>
      <c r="F33" s="140">
        <v>19</v>
      </c>
      <c r="G33" s="10">
        <v>5471.6404699999994</v>
      </c>
      <c r="H33" s="10">
        <v>5523.7349999999997</v>
      </c>
      <c r="I33" s="10">
        <v>5523.7349999999997</v>
      </c>
      <c r="J33" s="10">
        <v>5442.9803400000001</v>
      </c>
      <c r="K33" s="10">
        <v>1361.1937499999999</v>
      </c>
      <c r="L33" s="10">
        <v>2722.3874999999998</v>
      </c>
      <c r="M33" s="10">
        <v>4083.5812500000002</v>
      </c>
      <c r="N33" s="10">
        <v>5444.7749999999996</v>
      </c>
      <c r="O33" s="275">
        <f t="shared" si="3"/>
        <v>100.03674444240309</v>
      </c>
      <c r="P33" s="276">
        <f t="shared" si="4"/>
        <v>99.470029239766077</v>
      </c>
      <c r="Q33" s="465"/>
      <c r="R33" s="465"/>
      <c r="S33" s="465"/>
      <c r="T33" s="465"/>
      <c r="U33" s="465"/>
      <c r="V33" s="465"/>
      <c r="W33" s="465"/>
      <c r="X33" s="465"/>
      <c r="Y33" s="465"/>
      <c r="Z33" s="465"/>
    </row>
    <row r="34" spans="1:26" ht="15" outlineLevel="1">
      <c r="A34" s="741"/>
      <c r="B34" s="503"/>
      <c r="C34" s="503"/>
      <c r="D34" s="502" t="s">
        <v>96</v>
      </c>
      <c r="E34" s="502" t="s">
        <v>97</v>
      </c>
      <c r="F34" s="140">
        <v>20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275" t="str">
        <f t="shared" si="3"/>
        <v xml:space="preserve"> </v>
      </c>
      <c r="P34" s="276" t="str">
        <f t="shared" si="4"/>
        <v xml:space="preserve"> </v>
      </c>
      <c r="Q34" s="465"/>
      <c r="R34" s="465"/>
      <c r="S34" s="465"/>
      <c r="T34" s="465"/>
      <c r="U34" s="465"/>
      <c r="V34" s="465"/>
      <c r="W34" s="465"/>
      <c r="X34" s="465"/>
      <c r="Y34" s="465"/>
      <c r="Z34" s="465"/>
    </row>
    <row r="35" spans="1:26" ht="15" outlineLevel="1">
      <c r="A35" s="741"/>
      <c r="B35" s="503"/>
      <c r="C35" s="503"/>
      <c r="D35" s="502" t="s">
        <v>98</v>
      </c>
      <c r="E35" s="502" t="s">
        <v>88</v>
      </c>
      <c r="F35" s="140">
        <v>21</v>
      </c>
      <c r="G35" s="10">
        <v>8219.2472300000009</v>
      </c>
      <c r="H35" s="10">
        <v>863.14314999999999</v>
      </c>
      <c r="I35" s="10">
        <v>863.14314999999999</v>
      </c>
      <c r="J35" s="10">
        <v>5075.3204999999998</v>
      </c>
      <c r="K35" s="10">
        <v>858.62160291666657</v>
      </c>
      <c r="L35" s="10">
        <v>1717.2432058333331</v>
      </c>
      <c r="M35" s="10">
        <v>2575.8648087500001</v>
      </c>
      <c r="N35" s="10">
        <v>3434.4864116666663</v>
      </c>
      <c r="O35" s="275">
        <f t="shared" si="3"/>
        <v>67.665024630541865</v>
      </c>
      <c r="P35" s="276">
        <f t="shared" si="4"/>
        <v>61.747171188709096</v>
      </c>
      <c r="Q35" s="465"/>
      <c r="R35" s="465"/>
      <c r="S35" s="465"/>
      <c r="T35" s="465"/>
      <c r="U35" s="465"/>
      <c r="V35" s="465"/>
      <c r="W35" s="465"/>
      <c r="X35" s="465"/>
      <c r="Y35" s="465"/>
      <c r="Z35" s="465"/>
    </row>
    <row r="36" spans="1:26" ht="29.25" customHeight="1" outlineLevel="1">
      <c r="A36" s="741"/>
      <c r="B36" s="504">
        <v>2</v>
      </c>
      <c r="C36" s="504"/>
      <c r="D36" s="734" t="s">
        <v>441</v>
      </c>
      <c r="E36" s="734"/>
      <c r="F36" s="140">
        <v>22</v>
      </c>
      <c r="G36" s="143">
        <v>117624.48448999999</v>
      </c>
      <c r="H36" s="143">
        <v>78379.186560000002</v>
      </c>
      <c r="I36" s="143">
        <v>78379.186560000002</v>
      </c>
      <c r="J36" s="143">
        <f t="shared" ref="J36" si="13">J37+J38+J39+J40+J41</f>
        <v>109307.33973000001</v>
      </c>
      <c r="K36" s="143">
        <f t="shared" ref="K36" si="14">K37+K38+K39+K40+K41</f>
        <v>13000</v>
      </c>
      <c r="L36" s="143">
        <f t="shared" ref="L36:N36" si="15">L37+L38+L39+L40+L41</f>
        <v>26200</v>
      </c>
      <c r="M36" s="143">
        <f t="shared" si="15"/>
        <v>39400</v>
      </c>
      <c r="N36" s="143">
        <f t="shared" si="15"/>
        <v>52500</v>
      </c>
      <c r="O36" s="275">
        <f t="shared" si="3"/>
        <v>48.029860850631707</v>
      </c>
      <c r="P36" s="276">
        <f t="shared" si="4"/>
        <v>92.929164116166774</v>
      </c>
      <c r="Q36" s="465"/>
      <c r="R36" s="465"/>
      <c r="S36" s="465"/>
      <c r="T36" s="465"/>
      <c r="U36" s="465"/>
      <c r="V36" s="465"/>
      <c r="W36" s="465"/>
      <c r="X36" s="465"/>
      <c r="Y36" s="465"/>
      <c r="Z36" s="465"/>
    </row>
    <row r="37" spans="1:26" ht="14.25" customHeight="1" outlineLevel="1">
      <c r="A37" s="741"/>
      <c r="B37" s="742"/>
      <c r="C37" s="504" t="s">
        <v>5</v>
      </c>
      <c r="D37" s="746" t="s">
        <v>12</v>
      </c>
      <c r="E37" s="746"/>
      <c r="F37" s="140">
        <v>23</v>
      </c>
      <c r="G37" s="10">
        <v>1.1929000000000001</v>
      </c>
      <c r="H37" s="10">
        <v>0</v>
      </c>
      <c r="I37" s="10">
        <v>0</v>
      </c>
      <c r="J37" s="10">
        <v>1.7688699999999999</v>
      </c>
      <c r="K37" s="10">
        <v>0</v>
      </c>
      <c r="L37" s="10">
        <v>0</v>
      </c>
      <c r="M37" s="10">
        <v>0</v>
      </c>
      <c r="N37" s="10">
        <v>0</v>
      </c>
      <c r="O37" s="275">
        <f t="shared" si="3"/>
        <v>0</v>
      </c>
      <c r="P37" s="276">
        <f t="shared" si="4"/>
        <v>200</v>
      </c>
      <c r="Q37" s="465"/>
      <c r="R37" s="465"/>
      <c r="S37" s="465"/>
      <c r="T37" s="465"/>
      <c r="U37" s="465"/>
      <c r="V37" s="465"/>
      <c r="W37" s="465"/>
      <c r="X37" s="465"/>
      <c r="Y37" s="465"/>
      <c r="Z37" s="465"/>
    </row>
    <row r="38" spans="1:26" ht="14.25" customHeight="1" outlineLevel="1">
      <c r="A38" s="741"/>
      <c r="B38" s="742"/>
      <c r="C38" s="504" t="s">
        <v>6</v>
      </c>
      <c r="D38" s="746" t="s">
        <v>99</v>
      </c>
      <c r="E38" s="746"/>
      <c r="F38" s="140">
        <v>24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275" t="str">
        <f t="shared" si="3"/>
        <v xml:space="preserve"> </v>
      </c>
      <c r="P38" s="276" t="str">
        <f t="shared" si="4"/>
        <v xml:space="preserve"> </v>
      </c>
      <c r="Q38" s="465"/>
      <c r="R38" s="465"/>
      <c r="S38" s="465"/>
      <c r="T38" s="465"/>
      <c r="U38" s="465"/>
      <c r="V38" s="465"/>
      <c r="W38" s="465"/>
      <c r="X38" s="465"/>
      <c r="Y38" s="465"/>
      <c r="Z38" s="465"/>
    </row>
    <row r="39" spans="1:26" ht="14.25" customHeight="1" outlineLevel="1">
      <c r="A39" s="741"/>
      <c r="B39" s="742"/>
      <c r="C39" s="504" t="s">
        <v>8</v>
      </c>
      <c r="D39" s="746" t="s">
        <v>100</v>
      </c>
      <c r="E39" s="746"/>
      <c r="F39" s="140">
        <v>25</v>
      </c>
      <c r="G39" s="10">
        <v>3890.5185799999995</v>
      </c>
      <c r="H39" s="10">
        <v>0</v>
      </c>
      <c r="I39" s="10">
        <v>0</v>
      </c>
      <c r="J39" s="10">
        <v>1049.1134099999999</v>
      </c>
      <c r="K39" s="10">
        <v>0</v>
      </c>
      <c r="L39" s="10">
        <v>200</v>
      </c>
      <c r="M39" s="10">
        <v>400</v>
      </c>
      <c r="N39" s="10">
        <v>500</v>
      </c>
      <c r="O39" s="275">
        <f t="shared" si="3"/>
        <v>47.664442326024783</v>
      </c>
      <c r="P39" s="276">
        <f t="shared" si="4"/>
        <v>26.959650475456183</v>
      </c>
      <c r="Q39" s="465"/>
      <c r="R39" s="465"/>
      <c r="S39" s="465"/>
      <c r="T39" s="465"/>
      <c r="U39" s="465"/>
      <c r="V39" s="465"/>
      <c r="W39" s="465"/>
      <c r="X39" s="465"/>
      <c r="Y39" s="465"/>
      <c r="Z39" s="465"/>
    </row>
    <row r="40" spans="1:26" ht="14.25" customHeight="1" outlineLevel="1">
      <c r="A40" s="741"/>
      <c r="B40" s="742"/>
      <c r="C40" s="504" t="s">
        <v>10</v>
      </c>
      <c r="D40" s="746" t="s">
        <v>13</v>
      </c>
      <c r="E40" s="746"/>
      <c r="F40" s="140">
        <v>26</v>
      </c>
      <c r="G40" s="10">
        <v>86126.777949999989</v>
      </c>
      <c r="H40" s="10">
        <v>60000</v>
      </c>
      <c r="I40" s="10">
        <v>60000</v>
      </c>
      <c r="J40" s="10">
        <v>61978.099390000003</v>
      </c>
      <c r="K40" s="10">
        <v>10000</v>
      </c>
      <c r="L40" s="10">
        <v>20000</v>
      </c>
      <c r="M40" s="10">
        <v>30000</v>
      </c>
      <c r="N40" s="10">
        <v>40000</v>
      </c>
      <c r="O40" s="275">
        <f t="shared" si="3"/>
        <v>64.539029978379432</v>
      </c>
      <c r="P40" s="276">
        <f t="shared" si="4"/>
        <v>71.96117361570704</v>
      </c>
      <c r="Q40" s="465"/>
      <c r="R40" s="465"/>
      <c r="S40" s="465"/>
      <c r="T40" s="465"/>
      <c r="U40" s="465"/>
      <c r="V40" s="465"/>
      <c r="W40" s="465"/>
      <c r="X40" s="465"/>
      <c r="Y40" s="465"/>
      <c r="Z40" s="465"/>
    </row>
    <row r="41" spans="1:26" ht="14.25" customHeight="1" outlineLevel="1">
      <c r="A41" s="741"/>
      <c r="B41" s="742"/>
      <c r="C41" s="504" t="s">
        <v>11</v>
      </c>
      <c r="D41" s="746" t="s">
        <v>14</v>
      </c>
      <c r="E41" s="746"/>
      <c r="F41" s="140">
        <v>27</v>
      </c>
      <c r="G41" s="10">
        <v>27605.995060000001</v>
      </c>
      <c r="H41" s="10">
        <v>18379.186559999998</v>
      </c>
      <c r="I41" s="10">
        <v>18379.186559999998</v>
      </c>
      <c r="J41" s="10">
        <v>46278.358060000006</v>
      </c>
      <c r="K41" s="10">
        <v>3000</v>
      </c>
      <c r="L41" s="10">
        <v>6000</v>
      </c>
      <c r="M41" s="10">
        <v>9000</v>
      </c>
      <c r="N41" s="10">
        <v>12000</v>
      </c>
      <c r="O41" s="275">
        <f t="shared" si="3"/>
        <v>25.930247633864905</v>
      </c>
      <c r="P41" s="276">
        <f t="shared" si="4"/>
        <v>167.63747011519234</v>
      </c>
      <c r="Q41" s="465"/>
      <c r="R41" s="465"/>
      <c r="S41" s="465"/>
      <c r="T41" s="465"/>
      <c r="U41" s="465"/>
      <c r="V41" s="465"/>
      <c r="W41" s="465"/>
      <c r="X41" s="465"/>
      <c r="Y41" s="465"/>
      <c r="Z41" s="465"/>
    </row>
    <row r="42" spans="1:26" s="461" customFormat="1" ht="13.9" customHeight="1">
      <c r="A42" s="517" t="s">
        <v>15</v>
      </c>
      <c r="B42" s="746" t="s">
        <v>442</v>
      </c>
      <c r="C42" s="746"/>
      <c r="D42" s="746"/>
      <c r="E42" s="746"/>
      <c r="F42" s="140">
        <v>28</v>
      </c>
      <c r="G42" s="143">
        <v>2215640.8113099998</v>
      </c>
      <c r="H42" s="143">
        <v>2451087.2668961165</v>
      </c>
      <c r="I42" s="143">
        <v>2451087.2668961165</v>
      </c>
      <c r="J42" s="143">
        <f>J43+J144</f>
        <v>2138146.5780300004</v>
      </c>
      <c r="K42" s="143">
        <f>K43+K144</f>
        <v>602945.9626920328</v>
      </c>
      <c r="L42" s="143">
        <f>L43+L144</f>
        <v>1280142.2938491132</v>
      </c>
      <c r="M42" s="143">
        <f>M43+M144</f>
        <v>1896413.6306911474</v>
      </c>
      <c r="N42" s="143">
        <f>N43+N144</f>
        <v>2765875.1981776939</v>
      </c>
      <c r="O42" s="275">
        <f t="shared" si="3"/>
        <v>129.35850528518384</v>
      </c>
      <c r="P42" s="276">
        <f t="shared" si="4"/>
        <v>96.502411717421737</v>
      </c>
      <c r="Q42" s="465"/>
      <c r="R42" s="465"/>
      <c r="S42" s="465"/>
      <c r="T42" s="465"/>
      <c r="U42" s="465"/>
      <c r="V42" s="465"/>
      <c r="W42" s="465"/>
      <c r="X42" s="465"/>
      <c r="Y42" s="465"/>
      <c r="Z42" s="465"/>
    </row>
    <row r="43" spans="1:26" ht="28.5" customHeight="1">
      <c r="A43" s="741"/>
      <c r="B43" s="504">
        <v>1</v>
      </c>
      <c r="C43" s="734" t="s">
        <v>443</v>
      </c>
      <c r="D43" s="734"/>
      <c r="E43" s="734"/>
      <c r="F43" s="140">
        <v>29</v>
      </c>
      <c r="G43" s="143">
        <v>2203968.2845399999</v>
      </c>
      <c r="H43" s="143">
        <v>2419889.1436633049</v>
      </c>
      <c r="I43" s="143">
        <v>2419889.1436633049</v>
      </c>
      <c r="J43" s="143">
        <f>J44+J92+J99+J127</f>
        <v>2134734.8455600003</v>
      </c>
      <c r="K43" s="143">
        <f>K44+K92+K99+K127</f>
        <v>593992.58265834581</v>
      </c>
      <c r="L43" s="143">
        <f>L44+L92+L99+L127</f>
        <v>1264076.4975038655</v>
      </c>
      <c r="M43" s="143">
        <f>M44+M92+M99+M127</f>
        <v>1874326.7290196167</v>
      </c>
      <c r="N43" s="143">
        <f>N44+N92+N99+N127</f>
        <v>2728022.7427233919</v>
      </c>
      <c r="O43" s="275">
        <f t="shared" si="3"/>
        <v>127.79211471213054</v>
      </c>
      <c r="P43" s="276">
        <f t="shared" si="4"/>
        <v>96.858711197258756</v>
      </c>
      <c r="Q43" s="465"/>
      <c r="R43" s="465"/>
      <c r="S43" s="465"/>
      <c r="T43" s="465"/>
      <c r="U43" s="465"/>
      <c r="V43" s="465"/>
      <c r="W43" s="465"/>
      <c r="X43" s="465"/>
      <c r="Y43" s="465"/>
      <c r="Z43" s="465"/>
    </row>
    <row r="44" spans="1:26" ht="28.5" customHeight="1">
      <c r="A44" s="741"/>
      <c r="B44" s="747"/>
      <c r="C44" s="734" t="s">
        <v>444</v>
      </c>
      <c r="D44" s="734"/>
      <c r="E44" s="734"/>
      <c r="F44" s="140">
        <v>30</v>
      </c>
      <c r="G44" s="143">
        <v>508407.97738999996</v>
      </c>
      <c r="H44" s="143">
        <v>791214.48039612675</v>
      </c>
      <c r="I44" s="143">
        <v>791214.48039612675</v>
      </c>
      <c r="J44" s="143">
        <f t="shared" ref="J44" si="16">J45+J53+J59</f>
        <v>567891.06760000007</v>
      </c>
      <c r="K44" s="143">
        <f t="shared" ref="K44" si="17">K45+K53+K59</f>
        <v>255949.55908953573</v>
      </c>
      <c r="L44" s="143">
        <f t="shared" ref="L44:N44" si="18">L45+L53+L59</f>
        <v>573892.88166730537</v>
      </c>
      <c r="M44" s="143">
        <f t="shared" si="18"/>
        <v>845497.8406264463</v>
      </c>
      <c r="N44" s="143">
        <f t="shared" si="18"/>
        <v>1137593.2531773001</v>
      </c>
      <c r="O44" s="275">
        <f t="shared" si="3"/>
        <v>200.31889922537954</v>
      </c>
      <c r="P44" s="276">
        <f t="shared" si="4"/>
        <v>111.69985523437869</v>
      </c>
      <c r="Q44" s="465"/>
      <c r="R44" s="465"/>
      <c r="S44" s="465"/>
      <c r="T44" s="465"/>
      <c r="U44" s="465"/>
      <c r="V44" s="465"/>
      <c r="W44" s="465"/>
      <c r="X44" s="465"/>
      <c r="Y44" s="465"/>
      <c r="Z44" s="465"/>
    </row>
    <row r="45" spans="1:26" ht="42.75" customHeight="1">
      <c r="A45" s="741"/>
      <c r="B45" s="748"/>
      <c r="C45" s="504" t="s">
        <v>101</v>
      </c>
      <c r="D45" s="734" t="s">
        <v>445</v>
      </c>
      <c r="E45" s="734"/>
      <c r="F45" s="140">
        <v>31</v>
      </c>
      <c r="G45" s="143">
        <v>365756.30407999997</v>
      </c>
      <c r="H45" s="143">
        <v>540543.08234272688</v>
      </c>
      <c r="I45" s="143">
        <v>540543.08234272688</v>
      </c>
      <c r="J45" s="143">
        <f t="shared" ref="J45" si="19">J46+J47+J50+J51+J52</f>
        <v>334592.28869000002</v>
      </c>
      <c r="K45" s="143">
        <f t="shared" ref="K45" si="20">K46+K47+K50+K51+K52</f>
        <v>149498.29712137394</v>
      </c>
      <c r="L45" s="143">
        <f t="shared" ref="L45:N45" si="21">L46+L47+L50+L51+L52</f>
        <v>359379.38405642763</v>
      </c>
      <c r="M45" s="143">
        <f t="shared" si="21"/>
        <v>510737.62264319439</v>
      </c>
      <c r="N45" s="143">
        <f t="shared" si="21"/>
        <v>650996.04758228152</v>
      </c>
      <c r="O45" s="275">
        <f t="shared" si="3"/>
        <v>194.56412586074981</v>
      </c>
      <c r="P45" s="276">
        <f t="shared" si="4"/>
        <v>91.479565612047381</v>
      </c>
      <c r="Q45" s="465"/>
      <c r="R45" s="465"/>
      <c r="S45" s="465"/>
      <c r="T45" s="465"/>
      <c r="U45" s="465"/>
      <c r="V45" s="465"/>
      <c r="W45" s="465"/>
      <c r="X45" s="465"/>
      <c r="Y45" s="465"/>
      <c r="Z45" s="465"/>
    </row>
    <row r="46" spans="1:26" ht="14.25" customHeight="1">
      <c r="A46" s="741"/>
      <c r="B46" s="748"/>
      <c r="C46" s="504" t="s">
        <v>5</v>
      </c>
      <c r="D46" s="734" t="s">
        <v>102</v>
      </c>
      <c r="E46" s="734"/>
      <c r="F46" s="140">
        <v>32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75" t="str">
        <f t="shared" si="3"/>
        <v xml:space="preserve"> </v>
      </c>
      <c r="P46" s="276" t="str">
        <f t="shared" si="4"/>
        <v xml:space="preserve"> </v>
      </c>
      <c r="Q46" s="465"/>
      <c r="R46" s="465"/>
      <c r="S46" s="465"/>
      <c r="T46" s="465"/>
      <c r="U46" s="465"/>
      <c r="V46" s="465"/>
      <c r="W46" s="465"/>
      <c r="X46" s="465"/>
      <c r="Y46" s="465"/>
      <c r="Z46" s="465"/>
    </row>
    <row r="47" spans="1:26" ht="28.5" customHeight="1" outlineLevel="1">
      <c r="A47" s="741"/>
      <c r="B47" s="748"/>
      <c r="C47" s="504" t="s">
        <v>6</v>
      </c>
      <c r="D47" s="750" t="s">
        <v>103</v>
      </c>
      <c r="E47" s="751"/>
      <c r="F47" s="140">
        <v>33</v>
      </c>
      <c r="G47" s="10">
        <v>7113.7948200000001</v>
      </c>
      <c r="H47" s="10">
        <v>14641.1624858</v>
      </c>
      <c r="I47" s="10">
        <v>14641.1624858</v>
      </c>
      <c r="J47" s="10">
        <v>6714.8198700000003</v>
      </c>
      <c r="K47" s="10">
        <v>3339.3896150448927</v>
      </c>
      <c r="L47" s="10">
        <v>6260.3596681893378</v>
      </c>
      <c r="M47" s="10">
        <v>8801.3023438337841</v>
      </c>
      <c r="N47" s="10">
        <v>13986.337451378677</v>
      </c>
      <c r="O47" s="275">
        <f t="shared" ref="O47:O78" si="22">IF(J47=0," ",ROUND(N47,0)/ROUND(J47,0)*100)</f>
        <v>208.2799702159345</v>
      </c>
      <c r="P47" s="276">
        <f t="shared" ref="P47:P78" si="23">IF(G47=0," ",ROUND(J47,0)/ROUND(G47,0)*100)</f>
        <v>94.391341017711554</v>
      </c>
      <c r="Q47" s="465"/>
      <c r="R47" s="465"/>
      <c r="S47" s="465"/>
      <c r="T47" s="465"/>
      <c r="U47" s="465"/>
      <c r="V47" s="465"/>
      <c r="W47" s="465"/>
      <c r="X47" s="465"/>
      <c r="Y47" s="465"/>
      <c r="Z47" s="465"/>
    </row>
    <row r="48" spans="1:26" ht="15" outlineLevel="1">
      <c r="A48" s="741"/>
      <c r="B48" s="748"/>
      <c r="C48" s="504"/>
      <c r="D48" s="502" t="s">
        <v>104</v>
      </c>
      <c r="E48" s="502" t="s">
        <v>105</v>
      </c>
      <c r="F48" s="140">
        <v>34</v>
      </c>
      <c r="G48" s="10">
        <v>2625.2508200000002</v>
      </c>
      <c r="H48" s="10">
        <v>4108.0422829999998</v>
      </c>
      <c r="I48" s="10">
        <v>4108.0422829999998</v>
      </c>
      <c r="J48" s="10">
        <v>2119.7016699999999</v>
      </c>
      <c r="K48" s="10">
        <v>1628.6315975000002</v>
      </c>
      <c r="L48" s="10">
        <v>2685.1841950000003</v>
      </c>
      <c r="M48" s="10">
        <v>3279.8747925000002</v>
      </c>
      <c r="N48" s="10">
        <v>4694.5288900000005</v>
      </c>
      <c r="O48" s="275">
        <f t="shared" si="22"/>
        <v>221.46226415094338</v>
      </c>
      <c r="P48" s="276">
        <f t="shared" si="23"/>
        <v>80.761904761904759</v>
      </c>
      <c r="Q48" s="465"/>
      <c r="R48" s="465"/>
      <c r="S48" s="465"/>
      <c r="T48" s="465"/>
      <c r="U48" s="465"/>
      <c r="V48" s="465"/>
      <c r="W48" s="465"/>
      <c r="X48" s="465"/>
      <c r="Y48" s="465"/>
      <c r="Z48" s="465"/>
    </row>
    <row r="49" spans="1:26" ht="15" outlineLevel="1">
      <c r="A49" s="741"/>
      <c r="B49" s="748"/>
      <c r="C49" s="504"/>
      <c r="D49" s="502" t="s">
        <v>106</v>
      </c>
      <c r="E49" s="502" t="s">
        <v>107</v>
      </c>
      <c r="F49" s="140">
        <v>35</v>
      </c>
      <c r="G49" s="10">
        <v>1719.1117500000003</v>
      </c>
      <c r="H49" s="10">
        <v>2554.2766728000001</v>
      </c>
      <c r="I49" s="10">
        <v>2554.2766728000001</v>
      </c>
      <c r="J49" s="10">
        <v>1555.6985900000002</v>
      </c>
      <c r="K49" s="10">
        <v>537.54235249794488</v>
      </c>
      <c r="L49" s="10">
        <v>1111.1689549958896</v>
      </c>
      <c r="M49" s="10">
        <v>1698.2327199938345</v>
      </c>
      <c r="N49" s="10">
        <v>2282.6864849917797</v>
      </c>
      <c r="O49" s="275">
        <f t="shared" si="22"/>
        <v>146.72236503856041</v>
      </c>
      <c r="P49" s="276">
        <f t="shared" si="23"/>
        <v>90.517742873763822</v>
      </c>
      <c r="Q49" s="465"/>
      <c r="R49" s="465"/>
      <c r="S49" s="465"/>
      <c r="T49" s="465"/>
      <c r="U49" s="465"/>
      <c r="V49" s="465"/>
      <c r="W49" s="465"/>
      <c r="X49" s="465"/>
      <c r="Y49" s="465"/>
      <c r="Z49" s="465"/>
    </row>
    <row r="50" spans="1:26" ht="28.5" customHeight="1" outlineLevel="1">
      <c r="A50" s="741"/>
      <c r="B50" s="748"/>
      <c r="C50" s="504" t="s">
        <v>8</v>
      </c>
      <c r="D50" s="734" t="s">
        <v>108</v>
      </c>
      <c r="E50" s="734"/>
      <c r="F50" s="140">
        <v>36</v>
      </c>
      <c r="G50" s="10">
        <v>2462.7562899999994</v>
      </c>
      <c r="H50" s="10">
        <v>8793.8977605769196</v>
      </c>
      <c r="I50" s="10">
        <v>8793.8977605769196</v>
      </c>
      <c r="J50" s="10">
        <v>2664.5271699999998</v>
      </c>
      <c r="K50" s="10">
        <v>1408.1456391089966</v>
      </c>
      <c r="L50" s="10">
        <v>3168.710445717993</v>
      </c>
      <c r="M50" s="10">
        <v>4992.1507259602085</v>
      </c>
      <c r="N50" s="10">
        <v>6912.6032062024224</v>
      </c>
      <c r="O50" s="275">
        <f t="shared" si="22"/>
        <v>259.39962476547845</v>
      </c>
      <c r="P50" s="276">
        <f t="shared" si="23"/>
        <v>108.20138043036947</v>
      </c>
      <c r="Q50" s="465"/>
      <c r="R50" s="465"/>
      <c r="S50" s="465"/>
      <c r="T50" s="465"/>
      <c r="U50" s="465"/>
      <c r="V50" s="465"/>
      <c r="W50" s="465"/>
      <c r="X50" s="465"/>
      <c r="Y50" s="465"/>
      <c r="Z50" s="465"/>
    </row>
    <row r="51" spans="1:26" ht="14.25" customHeight="1" outlineLevel="1">
      <c r="A51" s="741"/>
      <c r="B51" s="748"/>
      <c r="C51" s="504" t="s">
        <v>10</v>
      </c>
      <c r="D51" s="734" t="s">
        <v>109</v>
      </c>
      <c r="E51" s="734"/>
      <c r="F51" s="140">
        <v>37</v>
      </c>
      <c r="G51" s="10">
        <v>330367.11502999999</v>
      </c>
      <c r="H51" s="10">
        <v>417308.02209634997</v>
      </c>
      <c r="I51" s="10">
        <v>417308.02209634997</v>
      </c>
      <c r="J51" s="10">
        <v>309812.74056999997</v>
      </c>
      <c r="K51" s="10">
        <v>133808.76186722005</v>
      </c>
      <c r="L51" s="10">
        <v>327210.3139425203</v>
      </c>
      <c r="M51" s="10">
        <v>462211.1695734004</v>
      </c>
      <c r="N51" s="10">
        <v>583446.10692470043</v>
      </c>
      <c r="O51" s="275">
        <f t="shared" si="22"/>
        <v>188.32198777972519</v>
      </c>
      <c r="P51" s="276">
        <f t="shared" si="23"/>
        <v>93.778434286717498</v>
      </c>
      <c r="Q51" s="465"/>
      <c r="R51" s="465"/>
      <c r="S51" s="465"/>
      <c r="T51" s="465"/>
      <c r="U51" s="465"/>
      <c r="V51" s="465"/>
      <c r="W51" s="465"/>
      <c r="X51" s="465"/>
      <c r="Y51" s="465"/>
      <c r="Z51" s="465"/>
    </row>
    <row r="52" spans="1:26" ht="14.25" customHeight="1" outlineLevel="1">
      <c r="A52" s="741"/>
      <c r="B52" s="748"/>
      <c r="C52" s="504" t="s">
        <v>11</v>
      </c>
      <c r="D52" s="734" t="s">
        <v>16</v>
      </c>
      <c r="E52" s="734"/>
      <c r="F52" s="140">
        <v>38</v>
      </c>
      <c r="G52" s="10">
        <v>25812.637939999997</v>
      </c>
      <c r="H52" s="10">
        <v>99800</v>
      </c>
      <c r="I52" s="10">
        <v>99800</v>
      </c>
      <c r="J52" s="10">
        <v>15400.201080000001</v>
      </c>
      <c r="K52" s="10">
        <v>10942</v>
      </c>
      <c r="L52" s="10">
        <v>22740</v>
      </c>
      <c r="M52" s="10">
        <v>34733</v>
      </c>
      <c r="N52" s="10">
        <v>46651</v>
      </c>
      <c r="O52" s="275">
        <f t="shared" si="22"/>
        <v>302.92857142857144</v>
      </c>
      <c r="P52" s="276">
        <f t="shared" si="23"/>
        <v>59.659861310192539</v>
      </c>
      <c r="Q52" s="465"/>
      <c r="R52" s="465"/>
      <c r="S52" s="465"/>
      <c r="T52" s="465"/>
      <c r="U52" s="465"/>
      <c r="V52" s="465"/>
      <c r="W52" s="465"/>
      <c r="X52" s="465"/>
      <c r="Y52" s="465"/>
      <c r="Z52" s="465"/>
    </row>
    <row r="53" spans="1:26" ht="28.5" customHeight="1" outlineLevel="1">
      <c r="A53" s="741"/>
      <c r="B53" s="748"/>
      <c r="C53" s="504" t="s">
        <v>110</v>
      </c>
      <c r="D53" s="746" t="s">
        <v>446</v>
      </c>
      <c r="E53" s="746"/>
      <c r="F53" s="140">
        <v>39</v>
      </c>
      <c r="G53" s="143">
        <v>103564.05011000001</v>
      </c>
      <c r="H53" s="143">
        <v>181565.41912599988</v>
      </c>
      <c r="I53" s="143">
        <v>181565.41912599988</v>
      </c>
      <c r="J53" s="143">
        <f t="shared" ref="J53" si="24">J54+J55+J58</f>
        <v>135089.24508000002</v>
      </c>
      <c r="K53" s="143">
        <f t="shared" ref="K53" si="25">K54+K55+K58</f>
        <v>49509.448210194802</v>
      </c>
      <c r="L53" s="143">
        <f t="shared" ref="L53:N53" si="26">L54+L55+L58</f>
        <v>103832.59441823003</v>
      </c>
      <c r="M53" s="143">
        <f t="shared" si="26"/>
        <v>165276.68208368577</v>
      </c>
      <c r="N53" s="143">
        <f t="shared" si="26"/>
        <v>226020.79938979642</v>
      </c>
      <c r="O53" s="275">
        <f t="shared" si="22"/>
        <v>167.31266054230915</v>
      </c>
      <c r="P53" s="276">
        <f t="shared" si="23"/>
        <v>130.44011432544127</v>
      </c>
      <c r="Q53" s="465"/>
      <c r="R53" s="465"/>
      <c r="S53" s="465"/>
      <c r="T53" s="465"/>
      <c r="U53" s="465"/>
      <c r="V53" s="465"/>
      <c r="W53" s="465"/>
      <c r="X53" s="465"/>
      <c r="Y53" s="465"/>
      <c r="Z53" s="465"/>
    </row>
    <row r="54" spans="1:26" ht="14.25" customHeight="1" outlineLevel="1">
      <c r="A54" s="741"/>
      <c r="B54" s="748"/>
      <c r="C54" s="504" t="s">
        <v>5</v>
      </c>
      <c r="D54" s="746" t="s">
        <v>111</v>
      </c>
      <c r="E54" s="746"/>
      <c r="F54" s="140">
        <v>40</v>
      </c>
      <c r="G54" s="10">
        <v>101776.66411000001</v>
      </c>
      <c r="H54" s="10">
        <v>179707.46772599986</v>
      </c>
      <c r="I54" s="10">
        <v>179707.46772599986</v>
      </c>
      <c r="J54" s="10">
        <v>133482.16466000001</v>
      </c>
      <c r="K54" s="10">
        <v>48925.278645000035</v>
      </c>
      <c r="L54" s="10">
        <v>101045.13267999991</v>
      </c>
      <c r="M54" s="10">
        <v>160210.42432999989</v>
      </c>
      <c r="N54" s="10">
        <v>218264.49722000008</v>
      </c>
      <c r="O54" s="275">
        <f t="shared" si="22"/>
        <v>163.51568001678129</v>
      </c>
      <c r="P54" s="276">
        <f t="shared" si="23"/>
        <v>131.15143893021016</v>
      </c>
      <c r="Q54" s="465"/>
      <c r="R54" s="465"/>
      <c r="S54" s="465"/>
      <c r="T54" s="465"/>
      <c r="U54" s="465"/>
      <c r="V54" s="465"/>
      <c r="W54" s="465"/>
      <c r="X54" s="465"/>
      <c r="Y54" s="465"/>
      <c r="Z54" s="465"/>
    </row>
    <row r="55" spans="1:26" ht="27.75" customHeight="1" outlineLevel="1">
      <c r="A55" s="741"/>
      <c r="B55" s="748"/>
      <c r="C55" s="504" t="s">
        <v>112</v>
      </c>
      <c r="D55" s="746" t="s">
        <v>447</v>
      </c>
      <c r="E55" s="746"/>
      <c r="F55" s="140">
        <v>41</v>
      </c>
      <c r="G55" s="10">
        <v>1648.6251999999999</v>
      </c>
      <c r="H55" s="10">
        <v>81.040000000000006</v>
      </c>
      <c r="I55" s="10">
        <v>81.040000000000006</v>
      </c>
      <c r="J55" s="10">
        <v>601.98104999999998</v>
      </c>
      <c r="K55" s="10">
        <v>256.11956519476394</v>
      </c>
      <c r="L55" s="10">
        <v>1341.0571382301328</v>
      </c>
      <c r="M55" s="10">
        <v>1655.3235536858747</v>
      </c>
      <c r="N55" s="10">
        <v>2450.2031697963635</v>
      </c>
      <c r="O55" s="275">
        <f t="shared" si="22"/>
        <v>406.97674418604652</v>
      </c>
      <c r="P55" s="276">
        <f t="shared" si="23"/>
        <v>36.506973923590053</v>
      </c>
      <c r="Q55" s="465"/>
      <c r="R55" s="465"/>
      <c r="S55" s="465"/>
      <c r="T55" s="465"/>
      <c r="U55" s="465"/>
      <c r="V55" s="465"/>
      <c r="W55" s="465"/>
      <c r="X55" s="465"/>
      <c r="Y55" s="465"/>
      <c r="Z55" s="465"/>
    </row>
    <row r="56" spans="1:26" ht="30" outlineLevel="1">
      <c r="A56" s="741"/>
      <c r="B56" s="748"/>
      <c r="C56" s="504"/>
      <c r="D56" s="505" t="s">
        <v>104</v>
      </c>
      <c r="E56" s="505" t="s">
        <v>113</v>
      </c>
      <c r="F56" s="140">
        <v>42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75" t="str">
        <f t="shared" si="22"/>
        <v xml:space="preserve"> </v>
      </c>
      <c r="P56" s="276" t="str">
        <f t="shared" si="23"/>
        <v xml:space="preserve"> </v>
      </c>
      <c r="Q56" s="465"/>
      <c r="R56" s="465"/>
      <c r="S56" s="465"/>
      <c r="T56" s="465"/>
      <c r="U56" s="465"/>
      <c r="V56" s="465"/>
      <c r="W56" s="465"/>
      <c r="X56" s="465"/>
      <c r="Y56" s="465"/>
      <c r="Z56" s="465"/>
    </row>
    <row r="57" spans="1:26" ht="15" outlineLevel="1">
      <c r="A57" s="741"/>
      <c r="B57" s="748"/>
      <c r="C57" s="504"/>
      <c r="D57" s="505" t="s">
        <v>106</v>
      </c>
      <c r="E57" s="505" t="s">
        <v>114</v>
      </c>
      <c r="F57" s="140">
        <v>43</v>
      </c>
      <c r="G57" s="10">
        <v>1648.6251999999995</v>
      </c>
      <c r="H57" s="10">
        <v>81.040000000000006</v>
      </c>
      <c r="I57" s="10">
        <v>81.040000000000006</v>
      </c>
      <c r="J57" s="10">
        <f t="shared" ref="J57" si="27">+J55</f>
        <v>601.98104999999998</v>
      </c>
      <c r="K57" s="10">
        <v>256.11956519476394</v>
      </c>
      <c r="L57" s="10">
        <v>1341.0571382301328</v>
      </c>
      <c r="M57" s="10">
        <v>1655.3235536858747</v>
      </c>
      <c r="N57" s="10">
        <v>2450.2031697963635</v>
      </c>
      <c r="O57" s="275">
        <f t="shared" si="22"/>
        <v>406.97674418604652</v>
      </c>
      <c r="P57" s="276">
        <f t="shared" si="23"/>
        <v>36.506973923590053</v>
      </c>
      <c r="Q57" s="465"/>
      <c r="R57" s="465"/>
      <c r="S57" s="465"/>
      <c r="T57" s="465"/>
      <c r="U57" s="465"/>
      <c r="V57" s="465"/>
      <c r="W57" s="465"/>
      <c r="X57" s="465"/>
      <c r="Y57" s="465"/>
      <c r="Z57" s="465"/>
    </row>
    <row r="58" spans="1:26" ht="14.25" customHeight="1" outlineLevel="1">
      <c r="A58" s="741"/>
      <c r="B58" s="748"/>
      <c r="C58" s="504" t="s">
        <v>8</v>
      </c>
      <c r="D58" s="746" t="s">
        <v>115</v>
      </c>
      <c r="E58" s="746"/>
      <c r="F58" s="140">
        <v>44</v>
      </c>
      <c r="G58" s="10">
        <v>138.76079999999999</v>
      </c>
      <c r="H58" s="10">
        <v>1776.9114</v>
      </c>
      <c r="I58" s="10">
        <v>1776.9114</v>
      </c>
      <c r="J58" s="10">
        <v>1005.0993699999999</v>
      </c>
      <c r="K58" s="10">
        <v>328.05</v>
      </c>
      <c r="L58" s="10">
        <v>1446.4046000000001</v>
      </c>
      <c r="M58" s="10">
        <v>3410.9342000000001</v>
      </c>
      <c r="N58" s="10">
        <v>5306.0990000000002</v>
      </c>
      <c r="O58" s="275">
        <f t="shared" si="22"/>
        <v>527.96019900497515</v>
      </c>
      <c r="P58" s="276">
        <f t="shared" si="23"/>
        <v>723.02158273381303</v>
      </c>
      <c r="Q58" s="465"/>
      <c r="R58" s="465"/>
      <c r="S58" s="465"/>
      <c r="T58" s="465"/>
      <c r="U58" s="465"/>
      <c r="V58" s="465"/>
      <c r="W58" s="465"/>
      <c r="X58" s="465"/>
      <c r="Y58" s="465"/>
      <c r="Z58" s="465"/>
    </row>
    <row r="59" spans="1:26" ht="42.75" customHeight="1" outlineLevel="2">
      <c r="A59" s="741"/>
      <c r="B59" s="748"/>
      <c r="C59" s="504" t="s">
        <v>116</v>
      </c>
      <c r="D59" s="746" t="s">
        <v>448</v>
      </c>
      <c r="E59" s="746"/>
      <c r="F59" s="140">
        <v>45</v>
      </c>
      <c r="G59" s="143">
        <v>39087.623199999995</v>
      </c>
      <c r="H59" s="143">
        <v>69105.978927399992</v>
      </c>
      <c r="I59" s="143">
        <v>69105.978927399992</v>
      </c>
      <c r="J59" s="143">
        <f t="shared" ref="J59" si="28">J60+J61+J63+J70+J75+J76+J80+J81+J82+J91</f>
        <v>98209.53383</v>
      </c>
      <c r="K59" s="143">
        <f t="shared" ref="K59" si="29">K60+K61+K63+K70+K75+K76+K80+K81+K82+K91</f>
        <v>56941.813757967</v>
      </c>
      <c r="L59" s="143">
        <f t="shared" ref="L59:N59" si="30">L60+L61+L63+L70+L75+L76+L80+L81+L82+L91</f>
        <v>110680.90319264775</v>
      </c>
      <c r="M59" s="143">
        <f t="shared" si="30"/>
        <v>169483.53589956611</v>
      </c>
      <c r="N59" s="143">
        <f t="shared" si="30"/>
        <v>260576.40620522207</v>
      </c>
      <c r="O59" s="275">
        <f t="shared" si="22"/>
        <v>265.3253232868343</v>
      </c>
      <c r="P59" s="276">
        <f t="shared" si="23"/>
        <v>251.25358166189113</v>
      </c>
      <c r="Q59" s="465"/>
      <c r="R59" s="465"/>
      <c r="S59" s="465"/>
      <c r="T59" s="465"/>
      <c r="U59" s="465"/>
      <c r="V59" s="465"/>
      <c r="W59" s="465"/>
      <c r="X59" s="465"/>
      <c r="Y59" s="465"/>
      <c r="Z59" s="465"/>
    </row>
    <row r="60" spans="1:26" ht="14.25" customHeight="1" outlineLevel="2">
      <c r="A60" s="741"/>
      <c r="B60" s="748"/>
      <c r="C60" s="504" t="s">
        <v>5</v>
      </c>
      <c r="D60" s="746" t="s">
        <v>117</v>
      </c>
      <c r="E60" s="746"/>
      <c r="F60" s="140">
        <v>46</v>
      </c>
      <c r="G60" s="10">
        <v>184.60400000000001</v>
      </c>
      <c r="H60" s="10">
        <v>216</v>
      </c>
      <c r="I60" s="10">
        <v>216</v>
      </c>
      <c r="J60" s="10">
        <v>243.56399999999999</v>
      </c>
      <c r="K60" s="10">
        <v>0</v>
      </c>
      <c r="L60" s="10">
        <v>0</v>
      </c>
      <c r="M60" s="10">
        <v>0</v>
      </c>
      <c r="N60" s="10">
        <v>0</v>
      </c>
      <c r="O60" s="275">
        <f t="shared" si="22"/>
        <v>0</v>
      </c>
      <c r="P60" s="276">
        <f t="shared" si="23"/>
        <v>131.8918918918919</v>
      </c>
      <c r="Q60" s="465"/>
      <c r="R60" s="465"/>
      <c r="S60" s="465"/>
      <c r="T60" s="465"/>
      <c r="U60" s="465"/>
      <c r="V60" s="465"/>
      <c r="W60" s="465"/>
      <c r="X60" s="465"/>
      <c r="Y60" s="465"/>
      <c r="Z60" s="465"/>
    </row>
    <row r="61" spans="1:26" ht="28.5" customHeight="1" outlineLevel="2">
      <c r="A61" s="741"/>
      <c r="B61" s="748"/>
      <c r="C61" s="504" t="s">
        <v>6</v>
      </c>
      <c r="D61" s="746" t="s">
        <v>118</v>
      </c>
      <c r="E61" s="746"/>
      <c r="F61" s="140">
        <v>47</v>
      </c>
      <c r="G61" s="10">
        <v>3421.1212399999999</v>
      </c>
      <c r="H61" s="10">
        <v>13461.6</v>
      </c>
      <c r="I61" s="10">
        <v>13461.6</v>
      </c>
      <c r="J61" s="10">
        <v>2919.2562699999999</v>
      </c>
      <c r="K61" s="10">
        <v>2661.25</v>
      </c>
      <c r="L61" s="10">
        <v>5339.3</v>
      </c>
      <c r="M61" s="10">
        <v>8002.13</v>
      </c>
      <c r="N61" s="10">
        <v>10660.88</v>
      </c>
      <c r="O61" s="275">
        <f t="shared" si="22"/>
        <v>365.22781774580335</v>
      </c>
      <c r="P61" s="276">
        <f t="shared" si="23"/>
        <v>85.325928091201405</v>
      </c>
      <c r="Q61" s="465"/>
      <c r="R61" s="465"/>
      <c r="S61" s="465"/>
      <c r="T61" s="465"/>
      <c r="U61" s="465"/>
      <c r="V61" s="465"/>
      <c r="W61" s="465"/>
      <c r="X61" s="465"/>
      <c r="Y61" s="465"/>
      <c r="Z61" s="465"/>
    </row>
    <row r="62" spans="1:26" ht="15" outlineLevel="2">
      <c r="A62" s="741"/>
      <c r="B62" s="748"/>
      <c r="C62" s="504"/>
      <c r="D62" s="239" t="s">
        <v>104</v>
      </c>
      <c r="E62" s="239" t="s">
        <v>119</v>
      </c>
      <c r="F62" s="140">
        <v>48</v>
      </c>
      <c r="G62" s="10">
        <v>3340.9388100000001</v>
      </c>
      <c r="H62" s="10">
        <v>13461.6</v>
      </c>
      <c r="I62" s="10">
        <v>13461.6</v>
      </c>
      <c r="J62" s="10">
        <v>2919.1562699999999</v>
      </c>
      <c r="K62" s="10">
        <v>2661.25</v>
      </c>
      <c r="L62" s="10">
        <v>5339.3</v>
      </c>
      <c r="M62" s="10">
        <v>8002.13</v>
      </c>
      <c r="N62" s="10">
        <v>10660.88</v>
      </c>
      <c r="O62" s="275">
        <f t="shared" si="22"/>
        <v>365.22781774580335</v>
      </c>
      <c r="P62" s="276">
        <f t="shared" si="23"/>
        <v>87.369051182280757</v>
      </c>
      <c r="Q62" s="465"/>
      <c r="R62" s="465"/>
      <c r="S62" s="465"/>
      <c r="T62" s="465"/>
      <c r="U62" s="465"/>
      <c r="V62" s="465"/>
      <c r="W62" s="465"/>
      <c r="X62" s="465"/>
      <c r="Y62" s="465"/>
      <c r="Z62" s="465"/>
    </row>
    <row r="63" spans="1:26" ht="27.75" customHeight="1" outlineLevel="2">
      <c r="A63" s="741"/>
      <c r="B63" s="748"/>
      <c r="C63" s="504" t="s">
        <v>8</v>
      </c>
      <c r="D63" s="746" t="s">
        <v>237</v>
      </c>
      <c r="E63" s="746"/>
      <c r="F63" s="140">
        <v>49</v>
      </c>
      <c r="G63" s="143">
        <v>1080.4810399999999</v>
      </c>
      <c r="H63" s="143">
        <v>3943.5958600000004</v>
      </c>
      <c r="I63" s="143">
        <v>3943.5958600000004</v>
      </c>
      <c r="J63" s="143">
        <f t="shared" ref="J63" si="31">J64+J66</f>
        <v>545.12436000000002</v>
      </c>
      <c r="K63" s="143">
        <f t="shared" ref="K63" si="32">K64+K66</f>
        <v>354.94</v>
      </c>
      <c r="L63" s="143">
        <f t="shared" ref="L63:N63" si="33">L64+L66</f>
        <v>3191.88</v>
      </c>
      <c r="M63" s="143">
        <f t="shared" si="33"/>
        <v>6223.82</v>
      </c>
      <c r="N63" s="143">
        <f t="shared" si="33"/>
        <v>9138.76</v>
      </c>
      <c r="O63" s="275">
        <f t="shared" si="22"/>
        <v>1676.880733944954</v>
      </c>
      <c r="P63" s="276">
        <f t="shared" si="23"/>
        <v>50.462962962962962</v>
      </c>
      <c r="Q63" s="465"/>
      <c r="R63" s="465"/>
      <c r="S63" s="465"/>
      <c r="T63" s="465"/>
      <c r="U63" s="465"/>
      <c r="V63" s="465"/>
      <c r="W63" s="465"/>
      <c r="X63" s="465"/>
      <c r="Y63" s="465"/>
      <c r="Z63" s="465"/>
    </row>
    <row r="64" spans="1:26" ht="15" outlineLevel="2">
      <c r="A64" s="741"/>
      <c r="B64" s="748"/>
      <c r="C64" s="156"/>
      <c r="D64" s="239" t="s">
        <v>120</v>
      </c>
      <c r="E64" s="239" t="s">
        <v>121</v>
      </c>
      <c r="F64" s="140">
        <v>50</v>
      </c>
      <c r="G64" s="10">
        <v>304.37700999999998</v>
      </c>
      <c r="H64" s="10">
        <v>1075.5958600000001</v>
      </c>
      <c r="I64" s="10">
        <v>1075.5958600000001</v>
      </c>
      <c r="J64" s="10">
        <v>95.373779999999996</v>
      </c>
      <c r="K64" s="10">
        <v>113.69</v>
      </c>
      <c r="L64" s="10">
        <v>229.38</v>
      </c>
      <c r="M64" s="10">
        <v>345.07</v>
      </c>
      <c r="N64" s="10">
        <v>458.76</v>
      </c>
      <c r="O64" s="275">
        <f t="shared" si="22"/>
        <v>483.15789473684214</v>
      </c>
      <c r="P64" s="276">
        <f t="shared" si="23"/>
        <v>31.25</v>
      </c>
      <c r="Q64" s="465"/>
      <c r="R64" s="465"/>
      <c r="S64" s="465"/>
      <c r="T64" s="465"/>
      <c r="U64" s="465"/>
      <c r="V64" s="465"/>
      <c r="W64" s="465"/>
      <c r="X64" s="465"/>
      <c r="Y64" s="465"/>
      <c r="Z64" s="465"/>
    </row>
    <row r="65" spans="1:26" ht="30" outlineLevel="2">
      <c r="A65" s="741"/>
      <c r="B65" s="748"/>
      <c r="C65" s="156"/>
      <c r="D65" s="239"/>
      <c r="E65" s="240" t="s">
        <v>257</v>
      </c>
      <c r="F65" s="140">
        <v>51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275" t="str">
        <f t="shared" si="22"/>
        <v xml:space="preserve"> </v>
      </c>
      <c r="P65" s="276" t="str">
        <f t="shared" si="23"/>
        <v xml:space="preserve"> </v>
      </c>
      <c r="Q65" s="465"/>
      <c r="R65" s="465"/>
      <c r="S65" s="465"/>
      <c r="T65" s="465"/>
      <c r="U65" s="465"/>
      <c r="V65" s="465"/>
      <c r="W65" s="465"/>
      <c r="X65" s="465"/>
      <c r="Y65" s="465"/>
      <c r="Z65" s="465"/>
    </row>
    <row r="66" spans="1:26" ht="15" outlineLevel="2">
      <c r="A66" s="741"/>
      <c r="B66" s="748"/>
      <c r="C66" s="156"/>
      <c r="D66" s="239" t="s">
        <v>122</v>
      </c>
      <c r="E66" s="239" t="s">
        <v>123</v>
      </c>
      <c r="F66" s="140">
        <v>52</v>
      </c>
      <c r="G66" s="10">
        <v>776.10402999999997</v>
      </c>
      <c r="H66" s="10">
        <v>2868</v>
      </c>
      <c r="I66" s="10">
        <v>2868</v>
      </c>
      <c r="J66" s="10">
        <v>449.75058000000001</v>
      </c>
      <c r="K66" s="10">
        <v>241.25</v>
      </c>
      <c r="L66" s="10">
        <v>2962.5</v>
      </c>
      <c r="M66" s="10">
        <v>5878.75</v>
      </c>
      <c r="N66" s="10">
        <v>8680</v>
      </c>
      <c r="O66" s="275">
        <f t="shared" si="22"/>
        <v>1928.8888888888887</v>
      </c>
      <c r="P66" s="276">
        <f t="shared" si="23"/>
        <v>57.989690721649488</v>
      </c>
      <c r="Q66" s="465"/>
      <c r="R66" s="465"/>
      <c r="S66" s="465"/>
      <c r="T66" s="465"/>
      <c r="U66" s="465"/>
      <c r="V66" s="465"/>
      <c r="W66" s="465"/>
      <c r="X66" s="465"/>
      <c r="Y66" s="465"/>
      <c r="Z66" s="465"/>
    </row>
    <row r="67" spans="1:26" ht="45" outlineLevel="2">
      <c r="A67" s="741"/>
      <c r="B67" s="748"/>
      <c r="C67" s="156"/>
      <c r="D67" s="239"/>
      <c r="E67" s="240" t="s">
        <v>258</v>
      </c>
      <c r="F67" s="140">
        <v>53</v>
      </c>
      <c r="G67" s="186"/>
      <c r="H67" s="143"/>
      <c r="I67" s="143"/>
      <c r="J67" s="186"/>
      <c r="K67" s="186"/>
      <c r="L67" s="186"/>
      <c r="M67" s="186"/>
      <c r="N67" s="186"/>
      <c r="O67" s="275" t="str">
        <f t="shared" si="22"/>
        <v xml:space="preserve"> </v>
      </c>
      <c r="P67" s="276" t="str">
        <f t="shared" si="23"/>
        <v xml:space="preserve"> </v>
      </c>
      <c r="Q67" s="465"/>
      <c r="R67" s="465"/>
      <c r="S67" s="465"/>
      <c r="T67" s="465"/>
      <c r="U67" s="465"/>
      <c r="V67" s="465"/>
      <c r="W67" s="465"/>
      <c r="X67" s="465"/>
      <c r="Y67" s="465"/>
      <c r="Z67" s="465"/>
    </row>
    <row r="68" spans="1:26" ht="60" outlineLevel="2">
      <c r="A68" s="741"/>
      <c r="B68" s="748"/>
      <c r="C68" s="156"/>
      <c r="D68" s="239"/>
      <c r="E68" s="240" t="s">
        <v>251</v>
      </c>
      <c r="F68" s="140">
        <v>54</v>
      </c>
      <c r="G68" s="186"/>
      <c r="H68" s="143"/>
      <c r="I68" s="143"/>
      <c r="J68" s="186"/>
      <c r="K68" s="186"/>
      <c r="L68" s="186"/>
      <c r="M68" s="186"/>
      <c r="N68" s="186"/>
      <c r="O68" s="275" t="str">
        <f t="shared" si="22"/>
        <v xml:space="preserve"> </v>
      </c>
      <c r="P68" s="276" t="str">
        <f t="shared" si="23"/>
        <v xml:space="preserve"> </v>
      </c>
      <c r="Q68" s="465"/>
      <c r="R68" s="465"/>
      <c r="S68" s="465"/>
      <c r="T68" s="465"/>
      <c r="U68" s="465"/>
      <c r="V68" s="465"/>
      <c r="W68" s="465"/>
      <c r="X68" s="465"/>
      <c r="Y68" s="465"/>
      <c r="Z68" s="465"/>
    </row>
    <row r="69" spans="1:26" ht="15" outlineLevel="2">
      <c r="A69" s="741"/>
      <c r="B69" s="748"/>
      <c r="C69" s="156"/>
      <c r="D69" s="239"/>
      <c r="E69" s="240" t="s">
        <v>124</v>
      </c>
      <c r="F69" s="140">
        <v>55</v>
      </c>
      <c r="G69" s="10"/>
      <c r="H69" s="144"/>
      <c r="I69" s="144"/>
      <c r="J69" s="10"/>
      <c r="K69" s="10"/>
      <c r="L69" s="10"/>
      <c r="M69" s="10"/>
      <c r="N69" s="10"/>
      <c r="O69" s="275" t="str">
        <f t="shared" si="22"/>
        <v xml:space="preserve"> </v>
      </c>
      <c r="P69" s="276" t="str">
        <f t="shared" si="23"/>
        <v xml:space="preserve"> </v>
      </c>
      <c r="Q69" s="465"/>
      <c r="R69" s="465"/>
      <c r="S69" s="465"/>
      <c r="T69" s="465"/>
      <c r="U69" s="465"/>
      <c r="V69" s="465"/>
      <c r="W69" s="465"/>
      <c r="X69" s="465"/>
      <c r="Y69" s="465"/>
      <c r="Z69" s="465"/>
    </row>
    <row r="70" spans="1:26" ht="30" customHeight="1" outlineLevel="2">
      <c r="A70" s="741"/>
      <c r="B70" s="748"/>
      <c r="C70" s="504" t="s">
        <v>10</v>
      </c>
      <c r="D70" s="734" t="s">
        <v>449</v>
      </c>
      <c r="E70" s="734"/>
      <c r="F70" s="140">
        <v>56</v>
      </c>
      <c r="G70" s="10">
        <v>10977.825779999999</v>
      </c>
      <c r="H70" s="10">
        <v>17555.555</v>
      </c>
      <c r="I70" s="10">
        <v>17555.555</v>
      </c>
      <c r="J70" s="10">
        <v>11591.271000000001</v>
      </c>
      <c r="K70" s="10">
        <v>5191.35725</v>
      </c>
      <c r="L70" s="10">
        <v>10382.7145</v>
      </c>
      <c r="M70" s="10">
        <v>15574.071749999999</v>
      </c>
      <c r="N70" s="10">
        <v>20758.429</v>
      </c>
      <c r="O70" s="275">
        <f t="shared" si="22"/>
        <v>179.08722284531103</v>
      </c>
      <c r="P70" s="276">
        <f t="shared" si="23"/>
        <v>105.58389506285297</v>
      </c>
      <c r="Q70" s="465"/>
      <c r="R70" s="465"/>
      <c r="S70" s="465"/>
      <c r="T70" s="465"/>
      <c r="U70" s="465"/>
      <c r="V70" s="465"/>
      <c r="W70" s="465"/>
      <c r="X70" s="465"/>
      <c r="Y70" s="465"/>
      <c r="Z70" s="465"/>
    </row>
    <row r="71" spans="1:26" ht="28.5" outlineLevel="2">
      <c r="A71" s="741"/>
      <c r="B71" s="748"/>
      <c r="C71" s="504"/>
      <c r="D71" s="502" t="s">
        <v>125</v>
      </c>
      <c r="E71" s="241" t="s">
        <v>450</v>
      </c>
      <c r="F71" s="140">
        <v>57</v>
      </c>
      <c r="G71" s="186">
        <v>10346.5682</v>
      </c>
      <c r="H71" s="143">
        <v>7022.2220000000007</v>
      </c>
      <c r="I71" s="143">
        <v>7022.2220000000007</v>
      </c>
      <c r="J71" s="12">
        <v>10033</v>
      </c>
      <c r="K71" s="12">
        <v>2076.5428999999999</v>
      </c>
      <c r="L71" s="12">
        <v>4153.0857999999998</v>
      </c>
      <c r="M71" s="12">
        <v>6229.6287000000002</v>
      </c>
      <c r="N71" s="12">
        <v>8303.3716000000004</v>
      </c>
      <c r="O71" s="275">
        <f t="shared" si="22"/>
        <v>82.756902222665204</v>
      </c>
      <c r="P71" s="276">
        <f t="shared" si="23"/>
        <v>96.965303952836564</v>
      </c>
      <c r="Q71" s="465"/>
      <c r="R71" s="465"/>
      <c r="S71" s="465"/>
      <c r="T71" s="465"/>
      <c r="U71" s="465"/>
      <c r="V71" s="465"/>
      <c r="W71" s="465"/>
      <c r="X71" s="465"/>
      <c r="Y71" s="465"/>
      <c r="Z71" s="465"/>
    </row>
    <row r="72" spans="1:26" ht="28.5" outlineLevel="2">
      <c r="A72" s="741"/>
      <c r="B72" s="748"/>
      <c r="C72" s="504"/>
      <c r="D72" s="502" t="s">
        <v>126</v>
      </c>
      <c r="E72" s="241" t="s">
        <v>451</v>
      </c>
      <c r="F72" s="140">
        <v>58</v>
      </c>
      <c r="G72" s="186">
        <v>582.25757999999996</v>
      </c>
      <c r="H72" s="143">
        <v>7022.2220000000007</v>
      </c>
      <c r="I72" s="143">
        <v>7022.2220000000007</v>
      </c>
      <c r="J72" s="12">
        <v>512</v>
      </c>
      <c r="K72" s="12">
        <v>2076.5428999999999</v>
      </c>
      <c r="L72" s="12">
        <v>4153.0857999999998</v>
      </c>
      <c r="M72" s="12">
        <v>6229.6287000000002</v>
      </c>
      <c r="N72" s="12">
        <v>8303.3716000000004</v>
      </c>
      <c r="O72" s="275">
        <f t="shared" si="22"/>
        <v>1621.6796875</v>
      </c>
      <c r="P72" s="276">
        <f t="shared" si="23"/>
        <v>87.972508591065292</v>
      </c>
      <c r="Q72" s="465"/>
      <c r="R72" s="465"/>
      <c r="S72" s="465"/>
      <c r="T72" s="465"/>
      <c r="U72" s="465"/>
      <c r="V72" s="465"/>
      <c r="W72" s="465"/>
      <c r="X72" s="465"/>
      <c r="Y72" s="465"/>
      <c r="Z72" s="465"/>
    </row>
    <row r="73" spans="1:26" ht="15" outlineLevel="2">
      <c r="A73" s="741"/>
      <c r="B73" s="748"/>
      <c r="C73" s="504"/>
      <c r="D73" s="502"/>
      <c r="E73" s="241" t="s">
        <v>452</v>
      </c>
      <c r="F73" s="140">
        <v>59</v>
      </c>
      <c r="G73" s="186">
        <v>25</v>
      </c>
      <c r="H73" s="143"/>
      <c r="I73" s="143"/>
      <c r="J73" s="12"/>
      <c r="K73" s="12"/>
      <c r="L73" s="12"/>
      <c r="M73" s="12"/>
      <c r="N73" s="12"/>
      <c r="O73" s="275" t="str">
        <f t="shared" si="22"/>
        <v xml:space="preserve"> </v>
      </c>
      <c r="P73" s="276">
        <f t="shared" si="23"/>
        <v>0</v>
      </c>
      <c r="Q73" s="465"/>
      <c r="R73" s="465"/>
      <c r="S73" s="465"/>
      <c r="T73" s="465"/>
      <c r="U73" s="465"/>
      <c r="V73" s="465"/>
      <c r="W73" s="465"/>
      <c r="X73" s="465"/>
      <c r="Y73" s="465"/>
      <c r="Z73" s="465"/>
    </row>
    <row r="74" spans="1:26" ht="28.5" outlineLevel="2">
      <c r="A74" s="741"/>
      <c r="B74" s="748"/>
      <c r="C74" s="504"/>
      <c r="D74" s="502" t="s">
        <v>127</v>
      </c>
      <c r="E74" s="241" t="s">
        <v>453</v>
      </c>
      <c r="F74" s="140">
        <v>60</v>
      </c>
      <c r="G74" s="186">
        <v>49</v>
      </c>
      <c r="H74" s="143">
        <v>3511.1109999999981</v>
      </c>
      <c r="I74" s="143">
        <v>3511.1109999999981</v>
      </c>
      <c r="J74" s="12">
        <v>1046.2710000000006</v>
      </c>
      <c r="K74" s="12">
        <v>1038.2714500000002</v>
      </c>
      <c r="L74" s="12">
        <v>2076.5429000000004</v>
      </c>
      <c r="M74" s="12">
        <v>3114.8143499999978</v>
      </c>
      <c r="N74" s="12">
        <v>4151.6857999999993</v>
      </c>
      <c r="O74" s="275">
        <f t="shared" si="22"/>
        <v>396.94072657743783</v>
      </c>
      <c r="P74" s="276">
        <f t="shared" si="23"/>
        <v>2134.6938775510203</v>
      </c>
      <c r="Q74" s="465"/>
      <c r="R74" s="465"/>
      <c r="S74" s="465"/>
      <c r="T74" s="465"/>
      <c r="U74" s="465"/>
      <c r="V74" s="465"/>
      <c r="W74" s="465"/>
      <c r="X74" s="465"/>
      <c r="Y74" s="465"/>
      <c r="Z74" s="465"/>
    </row>
    <row r="75" spans="1:26" ht="14.25" customHeight="1" outlineLevel="2">
      <c r="A75" s="741"/>
      <c r="B75" s="748"/>
      <c r="C75" s="504" t="s">
        <v>11</v>
      </c>
      <c r="D75" s="734" t="s">
        <v>128</v>
      </c>
      <c r="E75" s="734"/>
      <c r="F75" s="140">
        <v>61</v>
      </c>
      <c r="G75" s="10">
        <v>1967.4457999999997</v>
      </c>
      <c r="H75" s="10">
        <v>1417.80945</v>
      </c>
      <c r="I75" s="10">
        <v>1417.80945</v>
      </c>
      <c r="J75" s="10">
        <v>995.93090000000007</v>
      </c>
      <c r="K75" s="10">
        <v>260.15860300000003</v>
      </c>
      <c r="L75" s="10">
        <v>531.072858</v>
      </c>
      <c r="M75" s="10">
        <v>813.24276499999996</v>
      </c>
      <c r="N75" s="10">
        <v>1043.312672</v>
      </c>
      <c r="O75" s="275">
        <f t="shared" si="22"/>
        <v>104.71887550200802</v>
      </c>
      <c r="P75" s="276">
        <f t="shared" si="23"/>
        <v>50.635485510930359</v>
      </c>
      <c r="Q75" s="465"/>
      <c r="R75" s="465"/>
      <c r="S75" s="465"/>
      <c r="T75" s="465"/>
      <c r="U75" s="465"/>
      <c r="V75" s="465"/>
      <c r="W75" s="465"/>
      <c r="X75" s="465"/>
      <c r="Y75" s="465"/>
      <c r="Z75" s="465"/>
    </row>
    <row r="76" spans="1:26" ht="28.5" customHeight="1" outlineLevel="2">
      <c r="A76" s="741"/>
      <c r="B76" s="748"/>
      <c r="C76" s="504" t="s">
        <v>17</v>
      </c>
      <c r="D76" s="734" t="s">
        <v>454</v>
      </c>
      <c r="E76" s="734"/>
      <c r="F76" s="140">
        <v>62</v>
      </c>
      <c r="G76" s="10">
        <v>2886.40139</v>
      </c>
      <c r="H76" s="10">
        <v>3408.7246944000026</v>
      </c>
      <c r="I76" s="10">
        <v>3408.7246944000026</v>
      </c>
      <c r="J76" s="10">
        <v>1110.9567299999999</v>
      </c>
      <c r="K76" s="10">
        <v>628.63099999999997</v>
      </c>
      <c r="L76" s="10">
        <v>1477.856</v>
      </c>
      <c r="M76" s="10">
        <v>2336.9760000000001</v>
      </c>
      <c r="N76" s="10">
        <v>3047.0619999999999</v>
      </c>
      <c r="O76" s="275">
        <f t="shared" si="22"/>
        <v>274.2574257425743</v>
      </c>
      <c r="P76" s="276">
        <f t="shared" si="23"/>
        <v>38.496188496188495</v>
      </c>
      <c r="Q76" s="465"/>
      <c r="R76" s="465"/>
      <c r="S76" s="465"/>
      <c r="T76" s="465"/>
      <c r="U76" s="465"/>
      <c r="V76" s="465"/>
      <c r="W76" s="465"/>
      <c r="X76" s="465"/>
      <c r="Y76" s="465"/>
      <c r="Z76" s="465"/>
    </row>
    <row r="77" spans="1:26" ht="28.5" customHeight="1" outlineLevel="2">
      <c r="A77" s="741"/>
      <c r="B77" s="748"/>
      <c r="C77" s="504"/>
      <c r="D77" s="734" t="s">
        <v>455</v>
      </c>
      <c r="E77" s="734"/>
      <c r="F77" s="140">
        <v>63</v>
      </c>
      <c r="G77" s="186">
        <v>1151.4836799999998</v>
      </c>
      <c r="H77" s="143">
        <v>1631.5533124000003</v>
      </c>
      <c r="I77" s="143">
        <v>1631.5533124000003</v>
      </c>
      <c r="J77" s="143">
        <f t="shared" ref="J77" si="34">J78+J79</f>
        <v>400.52424999999999</v>
      </c>
      <c r="K77" s="143">
        <v>73.819999999999993</v>
      </c>
      <c r="L77" s="143">
        <v>177.87</v>
      </c>
      <c r="M77" s="143">
        <v>300.42</v>
      </c>
      <c r="N77" s="143">
        <v>433.97</v>
      </c>
      <c r="O77" s="275">
        <f t="shared" si="22"/>
        <v>108.22942643391522</v>
      </c>
      <c r="P77" s="276">
        <f t="shared" si="23"/>
        <v>34.839270199826238</v>
      </c>
      <c r="Q77" s="465"/>
      <c r="R77" s="465"/>
      <c r="S77" s="465"/>
      <c r="T77" s="465"/>
      <c r="U77" s="465"/>
      <c r="V77" s="465"/>
      <c r="W77" s="465"/>
      <c r="X77" s="465"/>
      <c r="Y77" s="465"/>
      <c r="Z77" s="465"/>
    </row>
    <row r="78" spans="1:26" ht="14.25" customHeight="1" outlineLevel="2">
      <c r="A78" s="741"/>
      <c r="B78" s="748"/>
      <c r="C78" s="504"/>
      <c r="D78" s="752" t="s">
        <v>129</v>
      </c>
      <c r="E78" s="752"/>
      <c r="F78" s="140">
        <v>64</v>
      </c>
      <c r="G78" s="10">
        <v>771.12331999999992</v>
      </c>
      <c r="H78" s="10">
        <v>831.55331240000021</v>
      </c>
      <c r="I78" s="10">
        <v>831.55331240000021</v>
      </c>
      <c r="J78" s="10">
        <v>400.52424999999999</v>
      </c>
      <c r="K78" s="10">
        <v>73.819999999999993</v>
      </c>
      <c r="L78" s="10">
        <v>177.87</v>
      </c>
      <c r="M78" s="10">
        <v>300.42</v>
      </c>
      <c r="N78" s="10">
        <v>433.97</v>
      </c>
      <c r="O78" s="275">
        <f t="shared" si="22"/>
        <v>108.22942643391522</v>
      </c>
      <c r="P78" s="276">
        <f t="shared" si="23"/>
        <v>52.010376134889761</v>
      </c>
      <c r="Q78" s="465"/>
      <c r="R78" s="465"/>
      <c r="S78" s="465"/>
      <c r="T78" s="465"/>
      <c r="U78" s="465"/>
      <c r="V78" s="465"/>
      <c r="W78" s="465"/>
      <c r="X78" s="465"/>
      <c r="Y78" s="465"/>
      <c r="Z78" s="465"/>
    </row>
    <row r="79" spans="1:26" ht="14.25" customHeight="1" outlineLevel="2">
      <c r="A79" s="741"/>
      <c r="B79" s="748"/>
      <c r="C79" s="504"/>
      <c r="D79" s="752" t="s">
        <v>130</v>
      </c>
      <c r="E79" s="752"/>
      <c r="F79" s="140">
        <v>65</v>
      </c>
      <c r="G79" s="10">
        <v>380.36036000000001</v>
      </c>
      <c r="H79" s="10">
        <v>800</v>
      </c>
      <c r="I79" s="10">
        <v>800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275" t="str">
        <f t="shared" ref="O79:O110" si="35">IF(J79=0," ",ROUND(N79,0)/ROUND(J79,0)*100)</f>
        <v xml:space="preserve"> </v>
      </c>
      <c r="P79" s="276">
        <f t="shared" ref="P79:P110" si="36">IF(G79=0," ",ROUND(J79,0)/ROUND(G79,0)*100)</f>
        <v>0</v>
      </c>
      <c r="Q79" s="465"/>
      <c r="R79" s="465"/>
      <c r="S79" s="465"/>
      <c r="T79" s="465"/>
      <c r="U79" s="465"/>
      <c r="V79" s="465"/>
      <c r="W79" s="465"/>
      <c r="X79" s="465"/>
      <c r="Y79" s="465"/>
      <c r="Z79" s="465"/>
    </row>
    <row r="80" spans="1:26" ht="14.25" customHeight="1" outlineLevel="2">
      <c r="A80" s="741"/>
      <c r="B80" s="748"/>
      <c r="C80" s="504" t="s">
        <v>18</v>
      </c>
      <c r="D80" s="734" t="s">
        <v>131</v>
      </c>
      <c r="E80" s="734"/>
      <c r="F80" s="140">
        <v>66</v>
      </c>
      <c r="G80" s="10">
        <v>2153.4561300000005</v>
      </c>
      <c r="H80" s="10">
        <v>2727.0825229999996</v>
      </c>
      <c r="I80" s="10">
        <v>2727.0825229999996</v>
      </c>
      <c r="J80" s="10">
        <v>2027.56728</v>
      </c>
      <c r="K80" s="10">
        <v>1032.2943605</v>
      </c>
      <c r="L80" s="10">
        <v>2070.2457209999998</v>
      </c>
      <c r="M80" s="10">
        <v>3106.9900814999996</v>
      </c>
      <c r="N80" s="10">
        <v>5965.9414419999994</v>
      </c>
      <c r="O80" s="275">
        <f t="shared" si="35"/>
        <v>294.18145956607498</v>
      </c>
      <c r="P80" s="276">
        <f t="shared" si="36"/>
        <v>94.194147700882496</v>
      </c>
      <c r="Q80" s="465"/>
      <c r="R80" s="465"/>
      <c r="S80" s="465"/>
      <c r="T80" s="465"/>
      <c r="U80" s="465"/>
      <c r="V80" s="465"/>
      <c r="W80" s="465"/>
      <c r="X80" s="465"/>
      <c r="Y80" s="465"/>
      <c r="Z80" s="465"/>
    </row>
    <row r="81" spans="1:26" ht="14.25" customHeight="1" outlineLevel="2">
      <c r="A81" s="741"/>
      <c r="B81" s="748"/>
      <c r="C81" s="504" t="s">
        <v>20</v>
      </c>
      <c r="D81" s="734" t="s">
        <v>132</v>
      </c>
      <c r="E81" s="734"/>
      <c r="F81" s="140">
        <v>67</v>
      </c>
      <c r="G81" s="10">
        <v>264.40154000000001</v>
      </c>
      <c r="H81" s="10">
        <v>739.86639999999989</v>
      </c>
      <c r="I81" s="10">
        <v>739.86639999999989</v>
      </c>
      <c r="J81" s="10">
        <v>110.2505</v>
      </c>
      <c r="K81" s="10">
        <v>12557.2</v>
      </c>
      <c r="L81" s="10">
        <v>13078.8</v>
      </c>
      <c r="M81" s="10">
        <v>13600.4</v>
      </c>
      <c r="N81" s="10">
        <v>14122</v>
      </c>
      <c r="O81" s="275">
        <f t="shared" si="35"/>
        <v>12838.181818181818</v>
      </c>
      <c r="P81" s="276">
        <f t="shared" si="36"/>
        <v>41.666666666666671</v>
      </c>
      <c r="Q81" s="465"/>
      <c r="R81" s="465"/>
      <c r="S81" s="465"/>
      <c r="T81" s="465"/>
      <c r="U81" s="465"/>
      <c r="V81" s="465"/>
      <c r="W81" s="465"/>
      <c r="X81" s="465"/>
      <c r="Y81" s="465"/>
      <c r="Z81" s="465"/>
    </row>
    <row r="82" spans="1:26" ht="34.9" customHeight="1" outlineLevel="2">
      <c r="A82" s="741"/>
      <c r="B82" s="748"/>
      <c r="C82" s="504" t="s">
        <v>21</v>
      </c>
      <c r="D82" s="734" t="s">
        <v>238</v>
      </c>
      <c r="E82" s="734"/>
      <c r="F82" s="140">
        <v>68</v>
      </c>
      <c r="G82" s="10">
        <v>16151.886280000001</v>
      </c>
      <c r="H82" s="10">
        <v>25635.744999999999</v>
      </c>
      <c r="I82" s="10">
        <v>25635.744999999999</v>
      </c>
      <c r="J82" s="10">
        <v>78665.612789999999</v>
      </c>
      <c r="K82" s="10">
        <v>34255.982544466999</v>
      </c>
      <c r="L82" s="10">
        <v>74609.034113647751</v>
      </c>
      <c r="M82" s="10">
        <v>119825.9053030661</v>
      </c>
      <c r="N82" s="10">
        <v>195840.02109122206</v>
      </c>
      <c r="O82" s="275">
        <f t="shared" si="35"/>
        <v>248.95126229883303</v>
      </c>
      <c r="P82" s="276">
        <f t="shared" si="36"/>
        <v>487.03566121842493</v>
      </c>
      <c r="Q82" s="465"/>
      <c r="R82" s="465"/>
      <c r="S82" s="465"/>
      <c r="T82" s="465"/>
      <c r="U82" s="465"/>
      <c r="V82" s="465"/>
      <c r="W82" s="465"/>
      <c r="X82" s="465"/>
      <c r="Y82" s="465"/>
      <c r="Z82" s="465"/>
    </row>
    <row r="83" spans="1:26" ht="15" outlineLevel="2">
      <c r="A83" s="741"/>
      <c r="B83" s="748"/>
      <c r="C83" s="504"/>
      <c r="D83" s="502" t="s">
        <v>133</v>
      </c>
      <c r="E83" s="502" t="s">
        <v>134</v>
      </c>
      <c r="F83" s="140">
        <v>69</v>
      </c>
      <c r="G83" s="10">
        <v>15893.136850000001</v>
      </c>
      <c r="H83" s="10">
        <v>20847.84</v>
      </c>
      <c r="I83" s="10">
        <v>20847.84</v>
      </c>
      <c r="J83" s="10">
        <v>16277.497710000001</v>
      </c>
      <c r="K83" s="10">
        <v>5018.7299999999996</v>
      </c>
      <c r="L83" s="10">
        <v>10037.459999999999</v>
      </c>
      <c r="M83" s="10">
        <v>15056.19</v>
      </c>
      <c r="N83" s="10">
        <v>20074.919999999998</v>
      </c>
      <c r="O83" s="275">
        <f t="shared" si="35"/>
        <v>123.33353812127541</v>
      </c>
      <c r="P83" s="276">
        <f t="shared" si="36"/>
        <v>102.41615805700623</v>
      </c>
      <c r="Q83" s="465"/>
      <c r="R83" s="465"/>
      <c r="S83" s="465"/>
      <c r="T83" s="465"/>
      <c r="U83" s="465"/>
      <c r="V83" s="465"/>
      <c r="W83" s="465"/>
      <c r="X83" s="465"/>
      <c r="Y83" s="465"/>
      <c r="Z83" s="465"/>
    </row>
    <row r="84" spans="1:26" ht="30" outlineLevel="2">
      <c r="A84" s="741"/>
      <c r="B84" s="748"/>
      <c r="C84" s="504"/>
      <c r="D84" s="502" t="s">
        <v>135</v>
      </c>
      <c r="E84" s="502" t="s">
        <v>136</v>
      </c>
      <c r="F84" s="140">
        <v>70</v>
      </c>
      <c r="G84" s="10">
        <v>18.899999999999999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275" t="str">
        <f t="shared" si="35"/>
        <v xml:space="preserve"> </v>
      </c>
      <c r="P84" s="276">
        <f t="shared" si="36"/>
        <v>0</v>
      </c>
      <c r="Q84" s="465"/>
      <c r="R84" s="465"/>
      <c r="S84" s="465"/>
      <c r="T84" s="465"/>
      <c r="U84" s="465"/>
      <c r="V84" s="465"/>
      <c r="W84" s="465"/>
      <c r="X84" s="465"/>
      <c r="Y84" s="465"/>
      <c r="Z84" s="465"/>
    </row>
    <row r="85" spans="1:26" ht="15" outlineLevel="2">
      <c r="A85" s="741"/>
      <c r="B85" s="748"/>
      <c r="C85" s="504"/>
      <c r="D85" s="502" t="s">
        <v>137</v>
      </c>
      <c r="E85" s="502" t="s">
        <v>138</v>
      </c>
      <c r="F85" s="140">
        <v>71</v>
      </c>
      <c r="G85" s="10">
        <v>239.84942999999998</v>
      </c>
      <c r="H85" s="10">
        <v>4787.9049999999997</v>
      </c>
      <c r="I85" s="10">
        <v>4787.9049999999997</v>
      </c>
      <c r="J85" s="10">
        <v>247.47798</v>
      </c>
      <c r="K85" s="10">
        <v>1200</v>
      </c>
      <c r="L85" s="10">
        <v>2400</v>
      </c>
      <c r="M85" s="10">
        <v>3600</v>
      </c>
      <c r="N85" s="10">
        <v>4866.83</v>
      </c>
      <c r="O85" s="275">
        <f t="shared" si="35"/>
        <v>1970.4453441295545</v>
      </c>
      <c r="P85" s="276">
        <f t="shared" si="36"/>
        <v>102.91666666666666</v>
      </c>
      <c r="Q85" s="465"/>
      <c r="R85" s="465"/>
      <c r="S85" s="465"/>
      <c r="T85" s="465"/>
      <c r="U85" s="465"/>
      <c r="V85" s="465"/>
      <c r="W85" s="465"/>
      <c r="X85" s="465"/>
      <c r="Y85" s="465"/>
      <c r="Z85" s="465"/>
    </row>
    <row r="86" spans="1:26" ht="28.5" customHeight="1" outlineLevel="2">
      <c r="A86" s="741"/>
      <c r="B86" s="748"/>
      <c r="C86" s="504"/>
      <c r="D86" s="502" t="s">
        <v>139</v>
      </c>
      <c r="E86" s="502" t="s">
        <v>140</v>
      </c>
      <c r="F86" s="140">
        <v>72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275" t="str">
        <f t="shared" si="35"/>
        <v xml:space="preserve"> </v>
      </c>
      <c r="P86" s="276" t="str">
        <f t="shared" si="36"/>
        <v xml:space="preserve"> </v>
      </c>
      <c r="Q86" s="465"/>
      <c r="R86" s="465"/>
      <c r="S86" s="465"/>
      <c r="T86" s="465"/>
      <c r="U86" s="465"/>
      <c r="V86" s="465"/>
      <c r="W86" s="465"/>
      <c r="X86" s="465"/>
      <c r="Y86" s="465"/>
      <c r="Z86" s="465"/>
    </row>
    <row r="87" spans="1:26" ht="28.5" outlineLevel="2">
      <c r="A87" s="741"/>
      <c r="B87" s="748"/>
      <c r="C87" s="504"/>
      <c r="D87" s="502"/>
      <c r="E87" s="509" t="s">
        <v>456</v>
      </c>
      <c r="F87" s="140">
        <v>73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275" t="str">
        <f t="shared" si="35"/>
        <v xml:space="preserve"> </v>
      </c>
      <c r="P87" s="276" t="str">
        <f t="shared" si="36"/>
        <v xml:space="preserve"> </v>
      </c>
      <c r="Q87" s="465"/>
      <c r="R87" s="465"/>
      <c r="S87" s="465"/>
      <c r="T87" s="465"/>
      <c r="U87" s="465"/>
      <c r="V87" s="465"/>
      <c r="W87" s="465"/>
      <c r="X87" s="465"/>
      <c r="Y87" s="465"/>
      <c r="Z87" s="465"/>
    </row>
    <row r="88" spans="1:26" ht="15" outlineLevel="2">
      <c r="A88" s="741"/>
      <c r="B88" s="748"/>
      <c r="C88" s="504"/>
      <c r="D88" s="502" t="s">
        <v>141</v>
      </c>
      <c r="E88" s="502" t="s">
        <v>142</v>
      </c>
      <c r="F88" s="140">
        <v>74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275" t="str">
        <f t="shared" si="35"/>
        <v xml:space="preserve"> </v>
      </c>
      <c r="P88" s="276" t="str">
        <f t="shared" si="36"/>
        <v xml:space="preserve"> </v>
      </c>
      <c r="Q88" s="465"/>
      <c r="R88" s="465"/>
      <c r="S88" s="465"/>
      <c r="T88" s="465"/>
      <c r="U88" s="465"/>
      <c r="V88" s="465"/>
      <c r="W88" s="465"/>
      <c r="X88" s="465"/>
      <c r="Y88" s="465"/>
      <c r="Z88" s="465"/>
    </row>
    <row r="89" spans="1:26" ht="45" outlineLevel="2">
      <c r="A89" s="741"/>
      <c r="B89" s="748"/>
      <c r="C89" s="504"/>
      <c r="D89" s="502" t="s">
        <v>143</v>
      </c>
      <c r="E89" s="502" t="s">
        <v>252</v>
      </c>
      <c r="F89" s="140">
        <v>75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275" t="str">
        <f t="shared" si="35"/>
        <v xml:space="preserve"> </v>
      </c>
      <c r="P89" s="276" t="str">
        <f t="shared" si="36"/>
        <v xml:space="preserve"> </v>
      </c>
      <c r="Q89" s="465"/>
      <c r="R89" s="465"/>
      <c r="S89" s="465"/>
      <c r="T89" s="465"/>
      <c r="U89" s="465"/>
      <c r="V89" s="465"/>
      <c r="W89" s="465"/>
      <c r="X89" s="465"/>
      <c r="Y89" s="465"/>
      <c r="Z89" s="465"/>
    </row>
    <row r="90" spans="1:26" ht="30" outlineLevel="2">
      <c r="A90" s="741"/>
      <c r="B90" s="748"/>
      <c r="C90" s="504"/>
      <c r="D90" s="502" t="s">
        <v>144</v>
      </c>
      <c r="E90" s="502" t="s">
        <v>145</v>
      </c>
      <c r="F90" s="140">
        <v>76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275" t="str">
        <f t="shared" si="35"/>
        <v xml:space="preserve"> </v>
      </c>
      <c r="P90" s="276" t="str">
        <f t="shared" si="36"/>
        <v xml:space="preserve"> </v>
      </c>
      <c r="Q90" s="465"/>
      <c r="R90" s="465"/>
      <c r="S90" s="465"/>
      <c r="T90" s="465"/>
      <c r="U90" s="465"/>
      <c r="V90" s="465"/>
      <c r="W90" s="465"/>
      <c r="X90" s="465"/>
      <c r="Y90" s="465"/>
      <c r="Z90" s="465"/>
    </row>
    <row r="91" spans="1:26" ht="14.25" customHeight="1" outlineLevel="2">
      <c r="A91" s="741"/>
      <c r="B91" s="748"/>
      <c r="C91" s="504" t="s">
        <v>146</v>
      </c>
      <c r="D91" s="734" t="s">
        <v>31</v>
      </c>
      <c r="E91" s="734"/>
      <c r="F91" s="140">
        <v>77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275" t="str">
        <f t="shared" si="35"/>
        <v xml:space="preserve"> </v>
      </c>
      <c r="P91" s="276" t="str">
        <f t="shared" si="36"/>
        <v xml:space="preserve"> </v>
      </c>
      <c r="Q91" s="465"/>
      <c r="R91" s="465"/>
      <c r="S91" s="465"/>
      <c r="T91" s="465"/>
      <c r="U91" s="465"/>
      <c r="V91" s="465"/>
      <c r="W91" s="465"/>
      <c r="X91" s="465"/>
      <c r="Y91" s="465"/>
      <c r="Z91" s="465"/>
    </row>
    <row r="92" spans="1:26" ht="52.9" customHeight="1" outlineLevel="2">
      <c r="A92" s="741"/>
      <c r="B92" s="748"/>
      <c r="C92" s="754" t="s">
        <v>457</v>
      </c>
      <c r="D92" s="755"/>
      <c r="E92" s="751"/>
      <c r="F92" s="140">
        <v>78</v>
      </c>
      <c r="G92" s="143">
        <v>139564.78570000001</v>
      </c>
      <c r="H92" s="143">
        <v>65471.809202248602</v>
      </c>
      <c r="I92" s="143">
        <v>65471.809202248602</v>
      </c>
      <c r="J92" s="143">
        <f>J93+J94+J95+J96+J97+J98</f>
        <v>40311.646910000003</v>
      </c>
      <c r="K92" s="143">
        <f>K93+K94+K95+K96+K97+K98</f>
        <v>13410.376261959176</v>
      </c>
      <c r="L92" s="143">
        <f>L93+L94+L95+L96+L97+L98</f>
        <v>27022.384552858352</v>
      </c>
      <c r="M92" s="143">
        <f>M93+M94+M95+M96+M97+M98</f>
        <v>40163.927132617522</v>
      </c>
      <c r="N92" s="143">
        <f>N93+N94+N95+N96+N97+N98</f>
        <v>55132.6678900767</v>
      </c>
      <c r="O92" s="275">
        <f t="shared" si="35"/>
        <v>136.76572732685057</v>
      </c>
      <c r="P92" s="276">
        <f t="shared" si="36"/>
        <v>28.884032529645687</v>
      </c>
      <c r="Q92" s="465"/>
      <c r="R92" s="465"/>
      <c r="S92" s="465"/>
      <c r="T92" s="465"/>
      <c r="U92" s="465"/>
      <c r="V92" s="465"/>
      <c r="W92" s="465"/>
      <c r="X92" s="465"/>
      <c r="Y92" s="465"/>
      <c r="Z92" s="465"/>
    </row>
    <row r="93" spans="1:26" ht="28.5" customHeight="1" outlineLevel="2">
      <c r="A93" s="741"/>
      <c r="B93" s="748"/>
      <c r="C93" s="504" t="s">
        <v>5</v>
      </c>
      <c r="D93" s="756" t="s">
        <v>147</v>
      </c>
      <c r="E93" s="756"/>
      <c r="F93" s="140">
        <v>79</v>
      </c>
      <c r="G93" s="186"/>
      <c r="H93" s="143"/>
      <c r="I93" s="143"/>
      <c r="J93" s="186"/>
      <c r="K93" s="186"/>
      <c r="L93" s="186"/>
      <c r="M93" s="186"/>
      <c r="N93" s="186"/>
      <c r="O93" s="275" t="str">
        <f t="shared" si="35"/>
        <v xml:space="preserve"> </v>
      </c>
      <c r="P93" s="276" t="str">
        <f t="shared" si="36"/>
        <v xml:space="preserve"> </v>
      </c>
      <c r="Q93" s="465"/>
      <c r="R93" s="465"/>
      <c r="S93" s="465"/>
      <c r="T93" s="465"/>
      <c r="U93" s="465"/>
      <c r="V93" s="465"/>
      <c r="W93" s="465"/>
      <c r="X93" s="465"/>
      <c r="Y93" s="465"/>
      <c r="Z93" s="465"/>
    </row>
    <row r="94" spans="1:26" ht="29.25" customHeight="1" outlineLevel="2">
      <c r="A94" s="741"/>
      <c r="B94" s="748"/>
      <c r="C94" s="504" t="s">
        <v>6</v>
      </c>
      <c r="D94" s="753" t="s">
        <v>148</v>
      </c>
      <c r="E94" s="753"/>
      <c r="F94" s="140">
        <v>80</v>
      </c>
      <c r="G94" s="10">
        <v>3826.692</v>
      </c>
      <c r="H94" s="10">
        <v>3775.9714945819019</v>
      </c>
      <c r="I94" s="10">
        <v>3775.9714945819019</v>
      </c>
      <c r="J94" s="10">
        <v>3423.1550000000002</v>
      </c>
      <c r="K94" s="10">
        <v>1019.5704999999999</v>
      </c>
      <c r="L94" s="10">
        <v>2209.8463999999994</v>
      </c>
      <c r="M94" s="10">
        <v>3205.3297999999995</v>
      </c>
      <c r="N94" s="10">
        <v>4148.5651999999991</v>
      </c>
      <c r="O94" s="275">
        <f t="shared" si="35"/>
        <v>121.20946538124453</v>
      </c>
      <c r="P94" s="276">
        <f t="shared" si="36"/>
        <v>89.443428272798542</v>
      </c>
      <c r="Q94" s="465"/>
      <c r="R94" s="465"/>
      <c r="S94" s="465"/>
      <c r="T94" s="465"/>
      <c r="U94" s="465"/>
      <c r="V94" s="465"/>
      <c r="W94" s="465"/>
      <c r="X94" s="465"/>
      <c r="Y94" s="465"/>
      <c r="Z94" s="465"/>
    </row>
    <row r="95" spans="1:26" ht="14.25" customHeight="1" outlineLevel="2">
      <c r="A95" s="741"/>
      <c r="B95" s="748"/>
      <c r="C95" s="504" t="s">
        <v>8</v>
      </c>
      <c r="D95" s="753" t="s">
        <v>149</v>
      </c>
      <c r="E95" s="753"/>
      <c r="F95" s="140">
        <v>81</v>
      </c>
      <c r="G95" s="10">
        <v>555.26297999999997</v>
      </c>
      <c r="H95" s="10">
        <v>1454.578</v>
      </c>
      <c r="I95" s="10">
        <v>1454.578</v>
      </c>
      <c r="J95" s="10">
        <v>608.10079000000007</v>
      </c>
      <c r="K95" s="10">
        <v>293.84800000000001</v>
      </c>
      <c r="L95" s="10">
        <v>587.69600000000003</v>
      </c>
      <c r="M95" s="10">
        <v>599.69600000000003</v>
      </c>
      <c r="N95" s="10">
        <v>2199.6959999999999</v>
      </c>
      <c r="O95" s="275">
        <f t="shared" si="35"/>
        <v>361.84210526315786</v>
      </c>
      <c r="P95" s="276">
        <f t="shared" si="36"/>
        <v>109.54954954954954</v>
      </c>
      <c r="Q95" s="465"/>
      <c r="R95" s="465"/>
      <c r="S95" s="465"/>
      <c r="T95" s="465"/>
      <c r="U95" s="465"/>
      <c r="V95" s="465"/>
      <c r="W95" s="465"/>
      <c r="X95" s="465"/>
      <c r="Y95" s="465"/>
      <c r="Z95" s="465"/>
    </row>
    <row r="96" spans="1:26" ht="14.25" customHeight="1" outlineLevel="2">
      <c r="A96" s="741"/>
      <c r="B96" s="748"/>
      <c r="C96" s="504" t="s">
        <v>10</v>
      </c>
      <c r="D96" s="753" t="s">
        <v>259</v>
      </c>
      <c r="E96" s="753"/>
      <c r="F96" s="140">
        <v>82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275" t="str">
        <f t="shared" si="35"/>
        <v xml:space="preserve"> </v>
      </c>
      <c r="P96" s="276" t="str">
        <f t="shared" si="36"/>
        <v xml:space="preserve"> </v>
      </c>
      <c r="Q96" s="465"/>
      <c r="R96" s="465"/>
      <c r="S96" s="465"/>
      <c r="T96" s="465"/>
      <c r="U96" s="465"/>
      <c r="V96" s="465"/>
      <c r="W96" s="465"/>
      <c r="X96" s="465"/>
      <c r="Y96" s="465"/>
      <c r="Z96" s="465"/>
    </row>
    <row r="97" spans="1:26" ht="14.25" customHeight="1" outlineLevel="2">
      <c r="A97" s="741"/>
      <c r="B97" s="748"/>
      <c r="C97" s="504" t="s">
        <v>11</v>
      </c>
      <c r="D97" s="753" t="s">
        <v>150</v>
      </c>
      <c r="E97" s="753"/>
      <c r="F97" s="140">
        <v>83</v>
      </c>
      <c r="G97" s="10">
        <v>19.501159999999999</v>
      </c>
      <c r="H97" s="10">
        <v>140.9</v>
      </c>
      <c r="I97" s="10">
        <v>140.9</v>
      </c>
      <c r="J97" s="10">
        <v>31.04034</v>
      </c>
      <c r="K97" s="10">
        <v>0</v>
      </c>
      <c r="L97" s="10">
        <v>12.75001</v>
      </c>
      <c r="M97" s="10">
        <v>25.900020000000001</v>
      </c>
      <c r="N97" s="10">
        <v>39.450029999999998</v>
      </c>
      <c r="O97" s="275">
        <f t="shared" si="35"/>
        <v>125.80645161290323</v>
      </c>
      <c r="P97" s="276">
        <f t="shared" si="36"/>
        <v>155</v>
      </c>
      <c r="Q97" s="465"/>
      <c r="R97" s="465"/>
      <c r="S97" s="465"/>
      <c r="T97" s="465"/>
      <c r="U97" s="465"/>
      <c r="V97" s="465"/>
      <c r="W97" s="465"/>
      <c r="X97" s="465"/>
      <c r="Y97" s="465"/>
      <c r="Z97" s="465"/>
    </row>
    <row r="98" spans="1:26" ht="14.25" customHeight="1" outlineLevel="2">
      <c r="A98" s="741"/>
      <c r="B98" s="748"/>
      <c r="C98" s="504" t="s">
        <v>17</v>
      </c>
      <c r="D98" s="753" t="s">
        <v>458</v>
      </c>
      <c r="E98" s="753"/>
      <c r="F98" s="140">
        <v>84</v>
      </c>
      <c r="G98" s="10">
        <v>135163.32956000001</v>
      </c>
      <c r="H98" s="10">
        <v>60100.359707666699</v>
      </c>
      <c r="I98" s="10">
        <v>60100.359707666699</v>
      </c>
      <c r="J98" s="10">
        <v>36249.350780000001</v>
      </c>
      <c r="K98" s="10">
        <v>12096.957761959176</v>
      </c>
      <c r="L98" s="10">
        <v>24212.092142858353</v>
      </c>
      <c r="M98" s="10">
        <v>36333.001312617525</v>
      </c>
      <c r="N98" s="10">
        <v>48744.956660076699</v>
      </c>
      <c r="O98" s="275">
        <f t="shared" si="35"/>
        <v>134.47267510827885</v>
      </c>
      <c r="P98" s="276">
        <f t="shared" si="36"/>
        <v>26.818729977878565</v>
      </c>
      <c r="Q98" s="465"/>
      <c r="R98" s="465"/>
      <c r="S98" s="465"/>
      <c r="T98" s="465"/>
      <c r="U98" s="465"/>
      <c r="V98" s="465"/>
      <c r="W98" s="465"/>
      <c r="X98" s="465"/>
      <c r="Y98" s="465"/>
      <c r="Z98" s="465"/>
    </row>
    <row r="99" spans="1:26" ht="28.5" customHeight="1" outlineLevel="1">
      <c r="A99" s="741"/>
      <c r="B99" s="748"/>
      <c r="C99" s="746" t="s">
        <v>459</v>
      </c>
      <c r="D99" s="746"/>
      <c r="E99" s="746"/>
      <c r="F99" s="140">
        <v>85</v>
      </c>
      <c r="G99" s="186">
        <v>400386.43059999996</v>
      </c>
      <c r="H99" s="143">
        <v>507016.27043940622</v>
      </c>
      <c r="I99" s="143">
        <v>507016.27043940622</v>
      </c>
      <c r="J99" s="186">
        <f>J100+J113+J117+J126</f>
        <v>472962.56799999997</v>
      </c>
      <c r="K99" s="186">
        <f>K100+K113+K117+K126</f>
        <v>126042.49394934374</v>
      </c>
      <c r="L99" s="186">
        <f>L100+L113+L117+L126</f>
        <v>283641.5678986875</v>
      </c>
      <c r="M99" s="186">
        <f>M100+M113+M117+M126</f>
        <v>409684.0618480313</v>
      </c>
      <c r="N99" s="186">
        <f>N100+N113+N117+N126</f>
        <v>535726.55579737492</v>
      </c>
      <c r="O99" s="275">
        <f t="shared" si="35"/>
        <v>113.27038267264035</v>
      </c>
      <c r="P99" s="276">
        <f t="shared" si="36"/>
        <v>118.12675767883991</v>
      </c>
      <c r="Q99" s="465"/>
      <c r="R99" s="465"/>
      <c r="S99" s="465"/>
      <c r="T99" s="465"/>
      <c r="U99" s="465"/>
      <c r="V99" s="465"/>
      <c r="W99" s="465"/>
      <c r="X99" s="465"/>
      <c r="Y99" s="465"/>
      <c r="Z99" s="465"/>
    </row>
    <row r="100" spans="1:26" ht="28.5" customHeight="1" outlineLevel="1">
      <c r="A100" s="741"/>
      <c r="B100" s="748"/>
      <c r="C100" s="504" t="s">
        <v>214</v>
      </c>
      <c r="D100" s="746" t="s">
        <v>460</v>
      </c>
      <c r="E100" s="746"/>
      <c r="F100" s="140">
        <v>86</v>
      </c>
      <c r="G100" s="186">
        <v>384029.27272000001</v>
      </c>
      <c r="H100" s="143">
        <v>467708.13286249997</v>
      </c>
      <c r="I100" s="143">
        <v>467708.13286249997</v>
      </c>
      <c r="J100" s="186">
        <f>J101+J105</f>
        <v>434616.87082000001</v>
      </c>
      <c r="K100" s="186">
        <f>K101+K105</f>
        <v>113648.47663749999</v>
      </c>
      <c r="L100" s="186">
        <f>L101+L105</f>
        <v>249613.95327499998</v>
      </c>
      <c r="M100" s="186">
        <f>M101+M105</f>
        <v>363262.42991250003</v>
      </c>
      <c r="N100" s="186">
        <f>N101+N105</f>
        <v>476910.90654999996</v>
      </c>
      <c r="O100" s="275">
        <f t="shared" si="35"/>
        <v>109.73132666232569</v>
      </c>
      <c r="P100" s="276">
        <f t="shared" si="36"/>
        <v>113.17296350015233</v>
      </c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</row>
    <row r="101" spans="1:26" ht="28.5" customHeight="1" outlineLevel="1">
      <c r="A101" s="741"/>
      <c r="B101" s="748"/>
      <c r="C101" s="504" t="s">
        <v>151</v>
      </c>
      <c r="D101" s="734" t="s">
        <v>461</v>
      </c>
      <c r="E101" s="734"/>
      <c r="F101" s="140">
        <v>87</v>
      </c>
      <c r="G101" s="186">
        <v>351194.41499999998</v>
      </c>
      <c r="H101" s="143">
        <v>430731.33286249998</v>
      </c>
      <c r="I101" s="143">
        <v>430731.33286249998</v>
      </c>
      <c r="J101" s="186">
        <f>J102+J103+J104</f>
        <v>401991.06836999999</v>
      </c>
      <c r="K101" s="186">
        <f>K102+K103+K104</f>
        <v>109365.545575</v>
      </c>
      <c r="L101" s="186">
        <f>L102+L103+L104</f>
        <v>223148.09114999999</v>
      </c>
      <c r="M101" s="186">
        <f>M102+M103+M104</f>
        <v>332513.63672500005</v>
      </c>
      <c r="N101" s="186">
        <f>(N102+N103+N104)</f>
        <v>441879.18229999999</v>
      </c>
      <c r="O101" s="275">
        <f t="shared" si="35"/>
        <v>109.92261020769121</v>
      </c>
      <c r="P101" s="276">
        <f t="shared" si="36"/>
        <v>114.46408537731283</v>
      </c>
      <c r="Q101" s="465"/>
      <c r="R101" s="465"/>
      <c r="S101" s="465"/>
      <c r="T101" s="465"/>
      <c r="U101" s="465"/>
      <c r="V101" s="465"/>
      <c r="W101" s="465"/>
      <c r="X101" s="465"/>
      <c r="Y101" s="465"/>
      <c r="Z101" s="465"/>
    </row>
    <row r="102" spans="1:26" ht="14.25" customHeight="1" outlineLevel="1">
      <c r="A102" s="741"/>
      <c r="B102" s="748"/>
      <c r="C102" s="743"/>
      <c r="D102" s="734" t="s">
        <v>152</v>
      </c>
      <c r="E102" s="734"/>
      <c r="F102" s="140">
        <v>88</v>
      </c>
      <c r="G102" s="10">
        <v>206803.13500000001</v>
      </c>
      <c r="H102" s="10">
        <v>246670.00750000001</v>
      </c>
      <c r="I102" s="10">
        <v>246670.00750000001</v>
      </c>
      <c r="J102" s="10">
        <v>236187.93799999999</v>
      </c>
      <c r="K102" s="10">
        <v>59046.984499999999</v>
      </c>
      <c r="L102" s="10">
        <v>118093.969</v>
      </c>
      <c r="M102" s="10">
        <v>177140.9535</v>
      </c>
      <c r="N102" s="10">
        <v>258240.04</v>
      </c>
      <c r="O102" s="275">
        <f t="shared" si="35"/>
        <v>109.3366301420902</v>
      </c>
      <c r="P102" s="276">
        <f t="shared" si="36"/>
        <v>114.20917491525751</v>
      </c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</row>
    <row r="103" spans="1:26" ht="29.25" customHeight="1" outlineLevel="1">
      <c r="A103" s="741"/>
      <c r="B103" s="748"/>
      <c r="C103" s="743"/>
      <c r="D103" s="734" t="s">
        <v>153</v>
      </c>
      <c r="E103" s="734"/>
      <c r="F103" s="140">
        <v>89</v>
      </c>
      <c r="G103" s="10">
        <v>144391.27999999997</v>
      </c>
      <c r="H103" s="10">
        <v>184061.32536250001</v>
      </c>
      <c r="I103" s="10">
        <v>184061.32536250001</v>
      </c>
      <c r="J103" s="10">
        <v>165803.13037</v>
      </c>
      <c r="K103" s="10">
        <v>50318.561074999998</v>
      </c>
      <c r="L103" s="10">
        <v>105054.12215</v>
      </c>
      <c r="M103" s="10">
        <v>155372.68322500004</v>
      </c>
      <c r="N103" s="10">
        <v>183639.14229999998</v>
      </c>
      <c r="O103" s="275">
        <f t="shared" si="35"/>
        <v>110.75734455950736</v>
      </c>
      <c r="P103" s="276">
        <f t="shared" si="36"/>
        <v>114.82917910396078</v>
      </c>
      <c r="Q103" s="465"/>
      <c r="R103" s="465"/>
      <c r="S103" s="465"/>
      <c r="T103" s="465"/>
      <c r="U103" s="465"/>
      <c r="V103" s="465"/>
      <c r="W103" s="465"/>
      <c r="X103" s="465"/>
      <c r="Y103" s="465"/>
      <c r="Z103" s="465"/>
    </row>
    <row r="104" spans="1:26" ht="14.25" customHeight="1" outlineLevel="1">
      <c r="A104" s="741"/>
      <c r="B104" s="748"/>
      <c r="C104" s="743"/>
      <c r="D104" s="734" t="s">
        <v>154</v>
      </c>
      <c r="E104" s="734"/>
      <c r="F104" s="140">
        <v>90</v>
      </c>
      <c r="G104" s="10">
        <v>0</v>
      </c>
      <c r="H104" s="10"/>
      <c r="I104" s="10"/>
      <c r="J104" s="10">
        <v>0</v>
      </c>
      <c r="K104" s="10"/>
      <c r="L104" s="10"/>
      <c r="M104" s="10"/>
      <c r="N104" s="10"/>
      <c r="O104" s="275" t="str">
        <f t="shared" si="35"/>
        <v xml:space="preserve"> </v>
      </c>
      <c r="P104" s="276" t="str">
        <f t="shared" si="36"/>
        <v xml:space="preserve"> </v>
      </c>
      <c r="Q104" s="465"/>
      <c r="R104" s="465"/>
      <c r="S104" s="465"/>
      <c r="T104" s="465"/>
      <c r="U104" s="465"/>
      <c r="V104" s="465"/>
      <c r="W104" s="465"/>
      <c r="X104" s="465"/>
      <c r="Y104" s="465"/>
      <c r="Z104" s="465"/>
    </row>
    <row r="105" spans="1:26" ht="28.5" customHeight="1" outlineLevel="1">
      <c r="A105" s="741"/>
      <c r="B105" s="748"/>
      <c r="C105" s="504" t="s">
        <v>155</v>
      </c>
      <c r="D105" s="734" t="s">
        <v>462</v>
      </c>
      <c r="E105" s="734"/>
      <c r="F105" s="140">
        <v>91</v>
      </c>
      <c r="G105" s="143">
        <v>32834.85772</v>
      </c>
      <c r="H105" s="143">
        <v>36976.800000000003</v>
      </c>
      <c r="I105" s="143">
        <v>36976.800000000003</v>
      </c>
      <c r="J105" s="143">
        <f>J106+J109+J110+J111+J112</f>
        <v>32625.802450000003</v>
      </c>
      <c r="K105" s="143">
        <f>K106+K109+K110+K111+K112</f>
        <v>4282.9310624999998</v>
      </c>
      <c r="L105" s="143">
        <f>L106+L109+L110+L111+L112</f>
        <v>26465.862125</v>
      </c>
      <c r="M105" s="143">
        <f>M106+M109+M110+M111+M112</f>
        <v>30748.793187499999</v>
      </c>
      <c r="N105" s="143">
        <f>N106+N109+N110+N111+N112</f>
        <v>35031.724249999999</v>
      </c>
      <c r="O105" s="275">
        <f t="shared" si="35"/>
        <v>107.37448660577454</v>
      </c>
      <c r="P105" s="276">
        <f t="shared" si="36"/>
        <v>99.363484087102179</v>
      </c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</row>
    <row r="106" spans="1:26" ht="56.25" customHeight="1" outlineLevel="1">
      <c r="A106" s="741"/>
      <c r="B106" s="748"/>
      <c r="C106" s="504"/>
      <c r="D106" s="734" t="s">
        <v>323</v>
      </c>
      <c r="E106" s="734"/>
      <c r="F106" s="140">
        <v>92</v>
      </c>
      <c r="G106" s="10">
        <v>7397.7907200000009</v>
      </c>
      <c r="H106" s="10">
        <v>7525</v>
      </c>
      <c r="I106" s="10">
        <v>7525</v>
      </c>
      <c r="J106" s="10">
        <v>5870.4164500000006</v>
      </c>
      <c r="K106" s="10">
        <v>1326.9375</v>
      </c>
      <c r="L106" s="10">
        <v>2653.875</v>
      </c>
      <c r="M106" s="10">
        <v>3980.8125</v>
      </c>
      <c r="N106" s="10">
        <v>5307.75</v>
      </c>
      <c r="O106" s="275">
        <f t="shared" si="35"/>
        <v>90.425894378194201</v>
      </c>
      <c r="P106" s="276">
        <f t="shared" si="36"/>
        <v>79.345769126791026</v>
      </c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</row>
    <row r="107" spans="1:26" ht="30" outlineLevel="1">
      <c r="A107" s="741"/>
      <c r="B107" s="748"/>
      <c r="C107" s="504"/>
      <c r="D107" s="502"/>
      <c r="E107" s="502" t="s">
        <v>253</v>
      </c>
      <c r="F107" s="140">
        <v>93</v>
      </c>
      <c r="G107" s="10"/>
      <c r="H107" s="10"/>
      <c r="I107" s="10"/>
      <c r="J107" s="10"/>
      <c r="K107" s="10"/>
      <c r="L107" s="10"/>
      <c r="M107" s="10"/>
      <c r="N107" s="10"/>
      <c r="O107" s="275" t="str">
        <f t="shared" si="35"/>
        <v xml:space="preserve"> </v>
      </c>
      <c r="P107" s="276" t="str">
        <f t="shared" si="36"/>
        <v xml:space="preserve"> </v>
      </c>
      <c r="Q107" s="465"/>
      <c r="R107" s="465"/>
      <c r="S107" s="465"/>
      <c r="T107" s="465"/>
      <c r="U107" s="465"/>
      <c r="V107" s="465"/>
      <c r="W107" s="465"/>
      <c r="X107" s="465"/>
      <c r="Y107" s="465"/>
      <c r="Z107" s="465"/>
    </row>
    <row r="108" spans="1:26" ht="43.5" customHeight="1" outlineLevel="1">
      <c r="A108" s="741"/>
      <c r="B108" s="748"/>
      <c r="C108" s="504"/>
      <c r="D108" s="502"/>
      <c r="E108" s="502" t="s">
        <v>254</v>
      </c>
      <c r="F108" s="140">
        <v>94</v>
      </c>
      <c r="G108" s="10">
        <v>513.29999999999995</v>
      </c>
      <c r="H108" s="10">
        <v>525</v>
      </c>
      <c r="I108" s="10">
        <v>525</v>
      </c>
      <c r="J108" s="10">
        <v>510.09</v>
      </c>
      <c r="K108" s="10">
        <v>126.9375</v>
      </c>
      <c r="L108" s="10">
        <v>253.875</v>
      </c>
      <c r="M108" s="10">
        <v>380.8125</v>
      </c>
      <c r="N108" s="10">
        <v>507.75</v>
      </c>
      <c r="O108" s="275">
        <f t="shared" si="35"/>
        <v>99.607843137254903</v>
      </c>
      <c r="P108" s="276">
        <f t="shared" si="36"/>
        <v>99.415204678362571</v>
      </c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</row>
    <row r="109" spans="1:26" ht="14.25" customHeight="1" outlineLevel="1">
      <c r="A109" s="741"/>
      <c r="B109" s="748"/>
      <c r="C109" s="504"/>
      <c r="D109" s="734" t="s">
        <v>156</v>
      </c>
      <c r="E109" s="734"/>
      <c r="F109" s="140">
        <v>95</v>
      </c>
      <c r="G109" s="10">
        <v>11040.486999999999</v>
      </c>
      <c r="H109" s="10">
        <v>12081.300000000001</v>
      </c>
      <c r="I109" s="10">
        <v>12081.300000000001</v>
      </c>
      <c r="J109" s="10">
        <v>10814.642</v>
      </c>
      <c r="K109" s="10">
        <v>2955.9935625000003</v>
      </c>
      <c r="L109" s="10">
        <v>5911.9871250000006</v>
      </c>
      <c r="M109" s="10">
        <v>8867.9806875000013</v>
      </c>
      <c r="N109" s="10">
        <v>11823.974250000001</v>
      </c>
      <c r="O109" s="275">
        <f t="shared" si="35"/>
        <v>109.32963476652797</v>
      </c>
      <c r="P109" s="276">
        <f t="shared" si="36"/>
        <v>97.96195652173914</v>
      </c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</row>
    <row r="110" spans="1:26" ht="14.25" customHeight="1" outlineLevel="1">
      <c r="A110" s="741"/>
      <c r="B110" s="748"/>
      <c r="C110" s="504"/>
      <c r="D110" s="734" t="s">
        <v>324</v>
      </c>
      <c r="E110" s="734"/>
      <c r="F110" s="140">
        <v>96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275" t="str">
        <f t="shared" si="35"/>
        <v xml:space="preserve"> </v>
      </c>
      <c r="P110" s="276" t="str">
        <f t="shared" si="36"/>
        <v xml:space="preserve"> </v>
      </c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</row>
    <row r="111" spans="1:26" ht="29.25" customHeight="1" outlineLevel="1">
      <c r="A111" s="741"/>
      <c r="B111" s="748"/>
      <c r="C111" s="504"/>
      <c r="D111" s="734" t="s">
        <v>157</v>
      </c>
      <c r="E111" s="734"/>
      <c r="F111" s="140">
        <v>97</v>
      </c>
      <c r="G111" s="10">
        <v>14396.58</v>
      </c>
      <c r="H111" s="10">
        <v>17370.5</v>
      </c>
      <c r="I111" s="10">
        <v>17370.5</v>
      </c>
      <c r="J111" s="10">
        <v>15940.744000000001</v>
      </c>
      <c r="K111" s="10">
        <v>0</v>
      </c>
      <c r="L111" s="10">
        <v>17900</v>
      </c>
      <c r="M111" s="10">
        <v>17900</v>
      </c>
      <c r="N111" s="10">
        <v>17900</v>
      </c>
      <c r="O111" s="275">
        <f t="shared" ref="O111:O142" si="37">IF(J111=0," ",ROUND(N111,0)/ROUND(J111,0)*100)</f>
        <v>112.28906593061916</v>
      </c>
      <c r="P111" s="276">
        <f t="shared" ref="P111:P142" si="38">IF(G111=0," ",ROUND(J111,0)/ROUND(G111,0)*100)</f>
        <v>110.72445648398971</v>
      </c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</row>
    <row r="112" spans="1:26" ht="14.25" customHeight="1" outlineLevel="1">
      <c r="A112" s="741"/>
      <c r="B112" s="748"/>
      <c r="C112" s="504"/>
      <c r="D112" s="734" t="s">
        <v>158</v>
      </c>
      <c r="E112" s="734"/>
      <c r="F112" s="140">
        <v>98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275" t="str">
        <f t="shared" si="37"/>
        <v xml:space="preserve"> </v>
      </c>
      <c r="P112" s="276" t="str">
        <f t="shared" si="38"/>
        <v xml:space="preserve"> </v>
      </c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</row>
    <row r="113" spans="1:107" ht="28.5" customHeight="1" outlineLevel="1">
      <c r="A113" s="741"/>
      <c r="B113" s="748"/>
      <c r="C113" s="504" t="s">
        <v>159</v>
      </c>
      <c r="D113" s="734" t="s">
        <v>463</v>
      </c>
      <c r="E113" s="734"/>
      <c r="F113" s="140">
        <v>99</v>
      </c>
      <c r="G113" s="143">
        <v>3486.0929999999998</v>
      </c>
      <c r="H113" s="143">
        <v>16100</v>
      </c>
      <c r="I113" s="143">
        <v>16100</v>
      </c>
      <c r="J113" s="143">
        <f t="shared" ref="J113" si="39">J114+J115+J116</f>
        <v>16856.431</v>
      </c>
      <c r="K113" s="143">
        <f t="shared" ref="K113" si="40">K114+K115+K116</f>
        <v>7775</v>
      </c>
      <c r="L113" s="143">
        <f t="shared" ref="L113:N113" si="41">L114+L115+L116</f>
        <v>15550</v>
      </c>
      <c r="M113" s="143">
        <f t="shared" si="41"/>
        <v>23325</v>
      </c>
      <c r="N113" s="143">
        <f t="shared" si="41"/>
        <v>31100</v>
      </c>
      <c r="O113" s="275">
        <f t="shared" si="37"/>
        <v>184.50403417180826</v>
      </c>
      <c r="P113" s="276">
        <f t="shared" si="38"/>
        <v>483.5341365461847</v>
      </c>
      <c r="Q113" s="465"/>
      <c r="R113" s="465"/>
      <c r="S113" s="465"/>
      <c r="T113" s="465"/>
      <c r="U113" s="465"/>
      <c r="V113" s="465"/>
      <c r="W113" s="465"/>
      <c r="X113" s="465"/>
      <c r="Y113" s="465"/>
      <c r="Z113" s="465"/>
    </row>
    <row r="114" spans="1:107" ht="28.5" customHeight="1" outlineLevel="1">
      <c r="A114" s="741"/>
      <c r="B114" s="748"/>
      <c r="C114" s="504"/>
      <c r="D114" s="734" t="s">
        <v>160</v>
      </c>
      <c r="E114" s="734"/>
      <c r="F114" s="140">
        <v>100</v>
      </c>
      <c r="G114" s="10">
        <v>806.21900000000005</v>
      </c>
      <c r="H114" s="10">
        <v>1000</v>
      </c>
      <c r="I114" s="10">
        <v>1000</v>
      </c>
      <c r="J114" s="10">
        <v>225.726</v>
      </c>
      <c r="K114" s="10">
        <v>5900</v>
      </c>
      <c r="L114" s="10">
        <v>11800</v>
      </c>
      <c r="M114" s="10">
        <v>17700</v>
      </c>
      <c r="N114" s="10">
        <v>23600</v>
      </c>
      <c r="O114" s="275">
        <f t="shared" si="37"/>
        <v>10442.477876106195</v>
      </c>
      <c r="P114" s="276">
        <f t="shared" si="38"/>
        <v>28.039702233250619</v>
      </c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</row>
    <row r="115" spans="1:107" ht="28.5" customHeight="1" outlineLevel="1">
      <c r="A115" s="741"/>
      <c r="B115" s="748"/>
      <c r="C115" s="504"/>
      <c r="D115" s="734" t="s">
        <v>161</v>
      </c>
      <c r="E115" s="734"/>
      <c r="F115" s="140">
        <v>101</v>
      </c>
      <c r="G115" s="10">
        <v>739.14499999999998</v>
      </c>
      <c r="H115" s="10">
        <v>12100</v>
      </c>
      <c r="I115" s="10">
        <v>12100</v>
      </c>
      <c r="J115" s="10">
        <v>16615.323</v>
      </c>
      <c r="K115" s="10">
        <v>1125</v>
      </c>
      <c r="L115" s="10">
        <v>2250</v>
      </c>
      <c r="M115" s="10">
        <v>3375</v>
      </c>
      <c r="N115" s="10">
        <v>4500</v>
      </c>
      <c r="O115" s="275">
        <f t="shared" si="37"/>
        <v>27.08396027685826</v>
      </c>
      <c r="P115" s="276">
        <f t="shared" si="38"/>
        <v>2248.3085250338295</v>
      </c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</row>
    <row r="116" spans="1:107" ht="42.75" customHeight="1" outlineLevel="1">
      <c r="A116" s="741"/>
      <c r="B116" s="748"/>
      <c r="C116" s="504"/>
      <c r="D116" s="734" t="s">
        <v>162</v>
      </c>
      <c r="E116" s="734"/>
      <c r="F116" s="140">
        <v>102</v>
      </c>
      <c r="G116" s="10">
        <v>1940.729</v>
      </c>
      <c r="H116" s="10">
        <v>3000</v>
      </c>
      <c r="I116" s="10">
        <v>3000</v>
      </c>
      <c r="J116" s="10">
        <v>15.382</v>
      </c>
      <c r="K116" s="10">
        <v>750</v>
      </c>
      <c r="L116" s="10">
        <v>1500</v>
      </c>
      <c r="M116" s="10">
        <v>2250</v>
      </c>
      <c r="N116" s="10">
        <v>3000</v>
      </c>
      <c r="O116" s="275">
        <f t="shared" si="37"/>
        <v>20000</v>
      </c>
      <c r="P116" s="276">
        <f t="shared" si="38"/>
        <v>0.77279752704791349</v>
      </c>
      <c r="Q116" s="465"/>
      <c r="R116" s="465"/>
      <c r="S116" s="465"/>
      <c r="T116" s="465"/>
      <c r="U116" s="465"/>
      <c r="V116" s="465"/>
      <c r="W116" s="465"/>
      <c r="X116" s="465"/>
      <c r="Y116" s="465"/>
      <c r="Z116" s="465"/>
    </row>
    <row r="117" spans="1:107" ht="48" customHeight="1" outlineLevel="1">
      <c r="A117" s="741"/>
      <c r="B117" s="748"/>
      <c r="C117" s="504" t="s">
        <v>163</v>
      </c>
      <c r="D117" s="734" t="s">
        <v>464</v>
      </c>
      <c r="E117" s="734"/>
      <c r="F117" s="140">
        <v>103</v>
      </c>
      <c r="G117" s="143">
        <v>3252.431</v>
      </c>
      <c r="H117" s="143">
        <v>9117.3149999999987</v>
      </c>
      <c r="I117" s="143">
        <v>9117.3149999999987</v>
      </c>
      <c r="J117" s="143">
        <f>J118+J121+J124+J125</f>
        <v>8245.0240000000013</v>
      </c>
      <c r="K117" s="143">
        <f>K118+K121+K124+K125</f>
        <v>938.36999999999989</v>
      </c>
      <c r="L117" s="143">
        <f>L118+L121+L124+L125</f>
        <v>11116.32</v>
      </c>
      <c r="M117" s="143">
        <f>M118+M121+M124+M125</f>
        <v>12054.69</v>
      </c>
      <c r="N117" s="10">
        <f>N118+N121+N124+N125</f>
        <v>12993.06</v>
      </c>
      <c r="O117" s="275">
        <f t="shared" si="37"/>
        <v>157.58641600970284</v>
      </c>
      <c r="P117" s="276">
        <f t="shared" si="38"/>
        <v>253.53628536285365</v>
      </c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</row>
    <row r="118" spans="1:107" ht="14.25" customHeight="1" outlineLevel="1">
      <c r="A118" s="741"/>
      <c r="B118" s="748"/>
      <c r="C118" s="743"/>
      <c r="D118" s="734" t="s">
        <v>164</v>
      </c>
      <c r="E118" s="734"/>
      <c r="F118" s="140">
        <v>104</v>
      </c>
      <c r="G118" s="10">
        <v>2359.1030000000001</v>
      </c>
      <c r="H118" s="10">
        <v>7127.3549999999996</v>
      </c>
      <c r="I118" s="10">
        <v>7127.3549999999996</v>
      </c>
      <c r="J118" s="10">
        <v>6510.2269999999999</v>
      </c>
      <c r="K118" s="10">
        <v>585.80999999999995</v>
      </c>
      <c r="L118" s="10">
        <v>9372.9599999999991</v>
      </c>
      <c r="M118" s="10">
        <v>9958.77</v>
      </c>
      <c r="N118" s="10">
        <v>10544.58</v>
      </c>
      <c r="O118" s="275">
        <f t="shared" si="37"/>
        <v>161.9815668202765</v>
      </c>
      <c r="P118" s="276">
        <f t="shared" si="38"/>
        <v>275.96439169139467</v>
      </c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</row>
    <row r="119" spans="1:107" ht="15.75" outlineLevel="1">
      <c r="A119" s="741"/>
      <c r="B119" s="748"/>
      <c r="C119" s="743"/>
      <c r="D119" s="502"/>
      <c r="E119" s="242" t="s">
        <v>218</v>
      </c>
      <c r="F119" s="140">
        <v>105</v>
      </c>
      <c r="G119" s="331">
        <v>2359.1030000000001</v>
      </c>
      <c r="H119" s="10">
        <v>2343.2399999999998</v>
      </c>
      <c r="I119" s="10">
        <v>2343.2399999999998</v>
      </c>
      <c r="J119" s="331">
        <v>2343.2399999999998</v>
      </c>
      <c r="K119" s="331">
        <v>616.80999999999995</v>
      </c>
      <c r="L119" s="331">
        <v>1234.1199999999999</v>
      </c>
      <c r="M119" s="331">
        <v>1851.1799999999998</v>
      </c>
      <c r="N119" s="331">
        <v>2343.2399999999998</v>
      </c>
      <c r="O119" s="275">
        <f t="shared" si="37"/>
        <v>100</v>
      </c>
      <c r="P119" s="276">
        <f t="shared" si="38"/>
        <v>99.321746502755403</v>
      </c>
      <c r="Q119" s="465"/>
      <c r="R119" s="465"/>
      <c r="S119" s="465"/>
      <c r="T119" s="465"/>
      <c r="U119" s="465"/>
      <c r="V119" s="465"/>
      <c r="W119" s="465"/>
      <c r="X119" s="465"/>
      <c r="Y119" s="465"/>
      <c r="Z119" s="465"/>
    </row>
    <row r="120" spans="1:107" ht="15" outlineLevel="1">
      <c r="A120" s="741"/>
      <c r="B120" s="748"/>
      <c r="C120" s="743"/>
      <c r="D120" s="502"/>
      <c r="E120" s="242" t="s">
        <v>219</v>
      </c>
      <c r="F120" s="140">
        <v>106</v>
      </c>
      <c r="G120" s="10">
        <v>0</v>
      </c>
      <c r="H120" s="10">
        <v>4784.1149999999998</v>
      </c>
      <c r="I120" s="10">
        <v>4784.1149999999998</v>
      </c>
      <c r="J120" s="10">
        <v>4166.9870000000001</v>
      </c>
      <c r="K120" s="10">
        <v>-31</v>
      </c>
      <c r="L120" s="10">
        <v>8138.8399999999992</v>
      </c>
      <c r="M120" s="10">
        <v>0</v>
      </c>
      <c r="N120" s="10">
        <v>8201.34</v>
      </c>
      <c r="O120" s="275">
        <f t="shared" si="37"/>
        <v>196.80825533957284</v>
      </c>
      <c r="P120" s="276" t="str">
        <f t="shared" si="38"/>
        <v xml:space="preserve"> </v>
      </c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</row>
    <row r="121" spans="1:107" ht="28.5" customHeight="1" outlineLevel="1">
      <c r="A121" s="741"/>
      <c r="B121" s="748"/>
      <c r="C121" s="743"/>
      <c r="D121" s="734" t="s">
        <v>255</v>
      </c>
      <c r="E121" s="734"/>
      <c r="F121" s="140">
        <v>107</v>
      </c>
      <c r="G121" s="10">
        <v>893.32799999999997</v>
      </c>
      <c r="H121" s="10">
        <v>1989.96</v>
      </c>
      <c r="I121" s="10">
        <v>1989.96</v>
      </c>
      <c r="J121" s="10">
        <v>1694.508</v>
      </c>
      <c r="K121" s="10">
        <v>259.56</v>
      </c>
      <c r="L121" s="10">
        <v>1557.36</v>
      </c>
      <c r="M121" s="10">
        <v>1816.92</v>
      </c>
      <c r="N121" s="10">
        <v>2076.48</v>
      </c>
      <c r="O121" s="275">
        <f t="shared" si="37"/>
        <v>122.4778761061947</v>
      </c>
      <c r="P121" s="276">
        <f t="shared" si="38"/>
        <v>189.80963045912654</v>
      </c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</row>
    <row r="122" spans="1:107" ht="13.5" customHeight="1" outlineLevel="1">
      <c r="A122" s="741"/>
      <c r="B122" s="748"/>
      <c r="C122" s="743"/>
      <c r="D122" s="502"/>
      <c r="E122" s="242" t="s">
        <v>218</v>
      </c>
      <c r="F122" s="140">
        <v>108</v>
      </c>
      <c r="G122" s="10">
        <v>893.32799999999997</v>
      </c>
      <c r="H122" s="10">
        <v>1038.24</v>
      </c>
      <c r="I122" s="10">
        <v>1038.24</v>
      </c>
      <c r="J122" s="10">
        <v>889.92</v>
      </c>
      <c r="K122" s="10">
        <v>290.81</v>
      </c>
      <c r="L122" s="10">
        <v>581.62</v>
      </c>
      <c r="M122" s="10">
        <v>872.43000000000006</v>
      </c>
      <c r="N122" s="10">
        <v>1038.24</v>
      </c>
      <c r="O122" s="275">
        <f t="shared" si="37"/>
        <v>116.62921348314607</v>
      </c>
      <c r="P122" s="276">
        <f t="shared" si="38"/>
        <v>99.664053751399777</v>
      </c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</row>
    <row r="123" spans="1:107" ht="15.75" customHeight="1" outlineLevel="1">
      <c r="A123" s="741"/>
      <c r="B123" s="748"/>
      <c r="C123" s="743"/>
      <c r="D123" s="502"/>
      <c r="E123" s="242" t="s">
        <v>219</v>
      </c>
      <c r="F123" s="140">
        <v>109</v>
      </c>
      <c r="G123" s="10">
        <v>0</v>
      </c>
      <c r="H123" s="10">
        <v>951.72</v>
      </c>
      <c r="I123" s="10">
        <v>951.72</v>
      </c>
      <c r="J123" s="10">
        <v>804.58800000000008</v>
      </c>
      <c r="K123" s="10">
        <v>-31.25</v>
      </c>
      <c r="L123" s="10">
        <v>975.7399999999999</v>
      </c>
      <c r="M123" s="10">
        <v>944.49</v>
      </c>
      <c r="N123" s="10">
        <v>1038.24</v>
      </c>
      <c r="O123" s="275">
        <f t="shared" si="37"/>
        <v>128.94409937888199</v>
      </c>
      <c r="P123" s="276" t="str">
        <f t="shared" si="38"/>
        <v xml:space="preserve"> </v>
      </c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</row>
    <row r="124" spans="1:107" ht="14.25" customHeight="1" outlineLevel="1">
      <c r="A124" s="741"/>
      <c r="B124" s="748"/>
      <c r="C124" s="743"/>
      <c r="D124" s="734" t="s">
        <v>465</v>
      </c>
      <c r="E124" s="734"/>
      <c r="F124" s="140">
        <v>110</v>
      </c>
      <c r="G124" s="10"/>
      <c r="H124" s="10">
        <v>0</v>
      </c>
      <c r="I124" s="10">
        <v>0</v>
      </c>
      <c r="J124" s="10"/>
      <c r="K124" s="10"/>
      <c r="L124" s="10"/>
      <c r="M124" s="10"/>
      <c r="N124" s="10"/>
      <c r="O124" s="275" t="str">
        <f t="shared" si="37"/>
        <v xml:space="preserve"> </v>
      </c>
      <c r="P124" s="276" t="str">
        <f t="shared" si="38"/>
        <v xml:space="preserve"> </v>
      </c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</row>
    <row r="125" spans="1:107" ht="28.5" customHeight="1" outlineLevel="1">
      <c r="A125" s="741"/>
      <c r="B125" s="748"/>
      <c r="C125" s="504"/>
      <c r="D125" s="734" t="s">
        <v>165</v>
      </c>
      <c r="E125" s="734"/>
      <c r="F125" s="140">
        <v>111</v>
      </c>
      <c r="G125" s="10">
        <v>0</v>
      </c>
      <c r="H125" s="10">
        <v>0</v>
      </c>
      <c r="I125" s="10">
        <v>0</v>
      </c>
      <c r="J125" s="10">
        <v>40.289000000000001</v>
      </c>
      <c r="K125" s="10">
        <v>93</v>
      </c>
      <c r="L125" s="10">
        <v>186</v>
      </c>
      <c r="M125" s="10">
        <v>279</v>
      </c>
      <c r="N125" s="10">
        <v>372</v>
      </c>
      <c r="O125" s="275">
        <f t="shared" si="37"/>
        <v>930.00000000000011</v>
      </c>
      <c r="P125" s="276" t="str">
        <f t="shared" si="38"/>
        <v xml:space="preserve"> </v>
      </c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</row>
    <row r="126" spans="1:107" ht="34.5" customHeight="1" outlineLevel="1">
      <c r="A126" s="741"/>
      <c r="B126" s="748"/>
      <c r="C126" s="504" t="s">
        <v>166</v>
      </c>
      <c r="D126" s="750" t="s">
        <v>320</v>
      </c>
      <c r="E126" s="780"/>
      <c r="F126" s="140">
        <v>112</v>
      </c>
      <c r="G126" s="10">
        <v>9618.6338799999994</v>
      </c>
      <c r="H126" s="10">
        <v>14090.822576906248</v>
      </c>
      <c r="I126" s="10">
        <v>14090.822576906248</v>
      </c>
      <c r="J126" s="10">
        <v>13244.242179999999</v>
      </c>
      <c r="K126" s="10">
        <v>3680.6473118437502</v>
      </c>
      <c r="L126" s="10">
        <v>7361.2946236875005</v>
      </c>
      <c r="M126" s="10">
        <v>11041.941935531251</v>
      </c>
      <c r="N126" s="10">
        <v>14722.589247375001</v>
      </c>
      <c r="O126" s="275">
        <f t="shared" si="37"/>
        <v>111.16732105104199</v>
      </c>
      <c r="P126" s="276">
        <f t="shared" si="38"/>
        <v>137.68583012787192</v>
      </c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</row>
    <row r="127" spans="1:107" s="128" customFormat="1" ht="40.15" customHeight="1" outlineLevel="1" collapsed="1">
      <c r="A127" s="741"/>
      <c r="B127" s="748"/>
      <c r="C127" s="746" t="s">
        <v>466</v>
      </c>
      <c r="D127" s="746"/>
      <c r="E127" s="746"/>
      <c r="F127" s="140">
        <v>113</v>
      </c>
      <c r="G127" s="143">
        <v>1155609.09085</v>
      </c>
      <c r="H127" s="143">
        <v>1056186.5836255236</v>
      </c>
      <c r="I127" s="143">
        <v>1056186.5836255236</v>
      </c>
      <c r="J127" s="143">
        <f>J128+J131+J132+J133+J134+J135</f>
        <v>1053569.56305</v>
      </c>
      <c r="K127" s="143">
        <f>K128+K131+K132+K133+K134+K135</f>
        <v>198590.1533575072</v>
      </c>
      <c r="L127" s="143">
        <f>L128+L131+L132+L133+L134+L135</f>
        <v>379519.6633850144</v>
      </c>
      <c r="M127" s="143">
        <f>M128+M131+M132+M133+M134+M135</f>
        <v>578980.89941252163</v>
      </c>
      <c r="N127" s="143">
        <f>N128+N131+N132+N133+N134+N135</f>
        <v>999570.26585863996</v>
      </c>
      <c r="O127" s="275">
        <f t="shared" si="37"/>
        <v>94.874569321449925</v>
      </c>
      <c r="P127" s="276">
        <f t="shared" si="38"/>
        <v>91.170110305475291</v>
      </c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</row>
    <row r="128" spans="1:107" s="128" customFormat="1" ht="14.25" customHeight="1" outlineLevel="1">
      <c r="A128" s="741"/>
      <c r="B128" s="748"/>
      <c r="C128" s="504" t="s">
        <v>5</v>
      </c>
      <c r="D128" s="734" t="s">
        <v>467</v>
      </c>
      <c r="E128" s="734"/>
      <c r="F128" s="140">
        <v>114</v>
      </c>
      <c r="G128" s="143">
        <v>19203.795089999996</v>
      </c>
      <c r="H128" s="143">
        <v>0</v>
      </c>
      <c r="I128" s="143">
        <v>0</v>
      </c>
      <c r="J128" s="143">
        <f t="shared" ref="J128" si="42">J129+J130</f>
        <v>581.14423999999997</v>
      </c>
      <c r="K128" s="143">
        <f t="shared" ref="K128" si="43">K129+K130</f>
        <v>0</v>
      </c>
      <c r="L128" s="143">
        <f t="shared" ref="L128:N128" si="44">L129+L130</f>
        <v>0</v>
      </c>
      <c r="M128" s="143">
        <f t="shared" si="44"/>
        <v>0</v>
      </c>
      <c r="N128" s="143">
        <f t="shared" si="44"/>
        <v>0</v>
      </c>
      <c r="O128" s="275">
        <f t="shared" si="37"/>
        <v>0</v>
      </c>
      <c r="P128" s="276">
        <f t="shared" si="38"/>
        <v>3.0254113726307019</v>
      </c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</row>
    <row r="129" spans="1:107" s="128" customFormat="1" ht="14.25" customHeight="1" outlineLevel="1">
      <c r="A129" s="741"/>
      <c r="B129" s="748"/>
      <c r="C129" s="504"/>
      <c r="D129" s="734" t="s">
        <v>167</v>
      </c>
      <c r="E129" s="734"/>
      <c r="F129" s="140">
        <v>115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275" t="str">
        <f t="shared" si="37"/>
        <v xml:space="preserve"> </v>
      </c>
      <c r="P129" s="276" t="str">
        <f t="shared" si="38"/>
        <v xml:space="preserve"> </v>
      </c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</row>
    <row r="130" spans="1:107" s="128" customFormat="1" ht="14.25" customHeight="1" outlineLevel="1">
      <c r="A130" s="741"/>
      <c r="B130" s="748"/>
      <c r="C130" s="504"/>
      <c r="D130" s="734" t="s">
        <v>168</v>
      </c>
      <c r="E130" s="734"/>
      <c r="F130" s="140">
        <v>116</v>
      </c>
      <c r="G130" s="10">
        <v>19203.795089999996</v>
      </c>
      <c r="H130" s="10">
        <v>0</v>
      </c>
      <c r="I130" s="10">
        <v>0</v>
      </c>
      <c r="J130" s="10">
        <v>581.14423999999997</v>
      </c>
      <c r="K130" s="10">
        <v>0</v>
      </c>
      <c r="L130" s="10">
        <v>0</v>
      </c>
      <c r="M130" s="10">
        <v>0</v>
      </c>
      <c r="N130" s="10">
        <v>0</v>
      </c>
      <c r="O130" s="275">
        <f t="shared" si="37"/>
        <v>0</v>
      </c>
      <c r="P130" s="276">
        <f t="shared" si="38"/>
        <v>3.0254113726307019</v>
      </c>
      <c r="Q130" s="465"/>
      <c r="R130" s="465"/>
      <c r="S130" s="465"/>
      <c r="T130" s="465"/>
      <c r="U130" s="465"/>
      <c r="V130" s="465"/>
      <c r="W130" s="465"/>
      <c r="X130" s="465"/>
      <c r="Y130" s="465"/>
      <c r="Z130" s="465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</row>
    <row r="131" spans="1:107" s="128" customFormat="1" ht="14.25" customHeight="1" outlineLevel="1">
      <c r="A131" s="741"/>
      <c r="B131" s="748"/>
      <c r="C131" s="504" t="s">
        <v>6</v>
      </c>
      <c r="D131" s="734" t="s">
        <v>169</v>
      </c>
      <c r="E131" s="734"/>
      <c r="F131" s="140">
        <v>117</v>
      </c>
      <c r="G131" s="10">
        <v>2033.8868200000004</v>
      </c>
      <c r="H131" s="10"/>
      <c r="I131" s="10"/>
      <c r="J131" s="10">
        <v>13976.21924</v>
      </c>
      <c r="K131" s="10">
        <v>0</v>
      </c>
      <c r="L131" s="10">
        <v>0</v>
      </c>
      <c r="M131" s="10">
        <v>0</v>
      </c>
      <c r="N131" s="10">
        <v>0</v>
      </c>
      <c r="O131" s="275">
        <f t="shared" si="37"/>
        <v>0</v>
      </c>
      <c r="P131" s="276">
        <f t="shared" si="38"/>
        <v>687.11897738446407</v>
      </c>
      <c r="Q131" s="465"/>
      <c r="R131" s="465"/>
      <c r="S131" s="465"/>
      <c r="T131" s="465"/>
      <c r="U131" s="465"/>
      <c r="V131" s="465"/>
      <c r="W131" s="465"/>
      <c r="X131" s="465"/>
      <c r="Y131" s="465"/>
      <c r="Z131" s="465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</row>
    <row r="132" spans="1:107" s="128" customFormat="1" ht="14.25" customHeight="1" outlineLevel="1">
      <c r="A132" s="741"/>
      <c r="B132" s="748"/>
      <c r="C132" s="504" t="s">
        <v>8</v>
      </c>
      <c r="D132" s="734" t="s">
        <v>170</v>
      </c>
      <c r="E132" s="734"/>
      <c r="F132" s="140">
        <v>118</v>
      </c>
      <c r="G132" s="10"/>
      <c r="H132" s="10"/>
      <c r="I132" s="10"/>
      <c r="J132" s="10"/>
      <c r="K132" s="10"/>
      <c r="L132" s="10"/>
      <c r="M132" s="10"/>
      <c r="N132" s="10"/>
      <c r="O132" s="275" t="str">
        <f t="shared" si="37"/>
        <v xml:space="preserve"> </v>
      </c>
      <c r="P132" s="276" t="str">
        <f t="shared" si="38"/>
        <v xml:space="preserve"> </v>
      </c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</row>
    <row r="133" spans="1:107" s="128" customFormat="1" ht="14.25" customHeight="1" outlineLevel="1">
      <c r="A133" s="741"/>
      <c r="B133" s="748"/>
      <c r="C133" s="504" t="s">
        <v>10</v>
      </c>
      <c r="D133" s="734" t="s">
        <v>31</v>
      </c>
      <c r="E133" s="734"/>
      <c r="F133" s="140">
        <v>119</v>
      </c>
      <c r="G133" s="10">
        <v>175329.79980999997</v>
      </c>
      <c r="H133" s="10">
        <v>186159.76054552378</v>
      </c>
      <c r="I133" s="10">
        <v>186159.76054552378</v>
      </c>
      <c r="J133" s="10">
        <v>21863.258699999998</v>
      </c>
      <c r="K133" s="10">
        <v>9806.0650813888897</v>
      </c>
      <c r="L133" s="10">
        <v>19851.486832777777</v>
      </c>
      <c r="M133" s="10">
        <v>30528.634584166666</v>
      </c>
      <c r="N133" s="10">
        <v>42897.242754166662</v>
      </c>
      <c r="O133" s="275">
        <f t="shared" si="37"/>
        <v>196.20820564423914</v>
      </c>
      <c r="P133" s="276">
        <f t="shared" si="38"/>
        <v>12.469628700165403</v>
      </c>
      <c r="Q133" s="465"/>
      <c r="R133" s="465"/>
      <c r="S133" s="465"/>
      <c r="T133" s="465"/>
      <c r="U133" s="465"/>
      <c r="V133" s="465"/>
      <c r="W133" s="465"/>
      <c r="X133" s="465"/>
      <c r="Y133" s="465"/>
      <c r="Z133" s="465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</row>
    <row r="134" spans="1:107" s="128" customFormat="1" ht="14.25" customHeight="1" outlineLevel="1">
      <c r="A134" s="741"/>
      <c r="B134" s="748"/>
      <c r="C134" s="243" t="s">
        <v>11</v>
      </c>
      <c r="D134" s="734" t="s">
        <v>19</v>
      </c>
      <c r="E134" s="734"/>
      <c r="F134" s="140">
        <v>120</v>
      </c>
      <c r="G134" s="10">
        <v>737517.89476000005</v>
      </c>
      <c r="H134" s="10">
        <v>764290.98807999992</v>
      </c>
      <c r="I134" s="10">
        <v>764290.98807999992</v>
      </c>
      <c r="J134" s="10">
        <v>764919.56621000008</v>
      </c>
      <c r="K134" s="10">
        <v>190843.81277611831</v>
      </c>
      <c r="L134" s="10">
        <v>381687.62555223663</v>
      </c>
      <c r="M134" s="10">
        <v>572531.43832835497</v>
      </c>
      <c r="N134" s="10">
        <v>763375.25110447325</v>
      </c>
      <c r="O134" s="275">
        <f t="shared" si="37"/>
        <v>99.798018093395385</v>
      </c>
      <c r="P134" s="276">
        <f t="shared" si="38"/>
        <v>103.71543474193172</v>
      </c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</row>
    <row r="135" spans="1:107" s="128" customFormat="1" ht="31.15" customHeight="1" outlineLevel="1">
      <c r="A135" s="741"/>
      <c r="B135" s="749"/>
      <c r="C135" s="236" t="s">
        <v>171</v>
      </c>
      <c r="D135" s="779" t="s">
        <v>468</v>
      </c>
      <c r="E135" s="779"/>
      <c r="F135" s="140">
        <v>121</v>
      </c>
      <c r="G135" s="143">
        <v>221523.71437000006</v>
      </c>
      <c r="H135" s="143">
        <v>105735.83500000001</v>
      </c>
      <c r="I135" s="143">
        <v>105735.83500000001</v>
      </c>
      <c r="J135" s="143">
        <f>J136-J139</f>
        <v>252229.37465999997</v>
      </c>
      <c r="K135" s="143">
        <f t="shared" ref="K135" si="45">K136-K139</f>
        <v>-2059.7245000000003</v>
      </c>
      <c r="L135" s="143">
        <f t="shared" ref="L135:N135" si="46">L136-L139</f>
        <v>-22019.449000000001</v>
      </c>
      <c r="M135" s="143">
        <f t="shared" si="46"/>
        <v>-24079.173500000001</v>
      </c>
      <c r="N135" s="143">
        <f t="shared" si="46"/>
        <v>193297.77199999997</v>
      </c>
      <c r="O135" s="275">
        <f t="shared" si="37"/>
        <v>76.635914189090073</v>
      </c>
      <c r="P135" s="276">
        <f t="shared" si="38"/>
        <v>113.86080063559704</v>
      </c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</row>
    <row r="136" spans="1:107" s="128" customFormat="1" ht="15" outlineLevel="1">
      <c r="A136" s="741"/>
      <c r="B136" s="503"/>
      <c r="C136" s="501"/>
      <c r="D136" s="244" t="s">
        <v>90</v>
      </c>
      <c r="E136" s="157" t="s">
        <v>260</v>
      </c>
      <c r="F136" s="140">
        <v>122</v>
      </c>
      <c r="G136" s="10">
        <v>336769.60047000006</v>
      </c>
      <c r="H136" s="10">
        <v>123106.33500000001</v>
      </c>
      <c r="I136" s="10">
        <v>123106.33500000001</v>
      </c>
      <c r="J136" s="10">
        <v>416368.09947999998</v>
      </c>
      <c r="K136" s="10">
        <v>0</v>
      </c>
      <c r="L136" s="10">
        <v>0</v>
      </c>
      <c r="M136" s="10">
        <v>0</v>
      </c>
      <c r="N136" s="10">
        <v>228676.24999999997</v>
      </c>
      <c r="O136" s="275">
        <f t="shared" si="37"/>
        <v>54.921607808477113</v>
      </c>
      <c r="P136" s="276">
        <f t="shared" si="38"/>
        <v>123.6357157704071</v>
      </c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</row>
    <row r="137" spans="1:107" s="128" customFormat="1" ht="30" outlineLevel="1">
      <c r="A137" s="741"/>
      <c r="B137" s="503"/>
      <c r="C137" s="158"/>
      <c r="D137" s="244" t="s">
        <v>220</v>
      </c>
      <c r="E137" s="242" t="s">
        <v>221</v>
      </c>
      <c r="F137" s="140">
        <v>123</v>
      </c>
      <c r="G137" s="10">
        <v>17000</v>
      </c>
      <c r="H137" s="10">
        <v>18747</v>
      </c>
      <c r="I137" s="10">
        <v>18747</v>
      </c>
      <c r="J137" s="10">
        <v>17900</v>
      </c>
      <c r="K137" s="10">
        <v>0</v>
      </c>
      <c r="L137" s="10">
        <v>0</v>
      </c>
      <c r="M137" s="10">
        <v>0</v>
      </c>
      <c r="N137" s="10">
        <v>19436.669999999998</v>
      </c>
      <c r="O137" s="275">
        <f t="shared" si="37"/>
        <v>108.58659217877096</v>
      </c>
      <c r="P137" s="276">
        <f t="shared" si="38"/>
        <v>105.29411764705883</v>
      </c>
      <c r="Q137" s="465"/>
      <c r="R137" s="465"/>
      <c r="S137" s="465"/>
      <c r="T137" s="465"/>
      <c r="U137" s="465"/>
      <c r="V137" s="465"/>
      <c r="W137" s="465"/>
      <c r="X137" s="465"/>
      <c r="Y137" s="465"/>
      <c r="Z137" s="465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</row>
    <row r="138" spans="1:107" s="128" customFormat="1" ht="30" outlineLevel="1">
      <c r="A138" s="741"/>
      <c r="B138" s="503"/>
      <c r="C138" s="158"/>
      <c r="D138" s="244" t="s">
        <v>222</v>
      </c>
      <c r="E138" s="159" t="s">
        <v>223</v>
      </c>
      <c r="F138" s="140">
        <v>124</v>
      </c>
      <c r="G138" s="10">
        <v>5735.4</v>
      </c>
      <c r="H138" s="10">
        <v>9239.58</v>
      </c>
      <c r="I138" s="10">
        <v>9239.58</v>
      </c>
      <c r="J138" s="10">
        <v>9239.58</v>
      </c>
      <c r="K138" s="10">
        <v>0</v>
      </c>
      <c r="L138" s="10">
        <v>0</v>
      </c>
      <c r="M138" s="10">
        <v>0</v>
      </c>
      <c r="N138" s="10">
        <v>9239.58</v>
      </c>
      <c r="O138" s="275">
        <f t="shared" si="37"/>
        <v>100</v>
      </c>
      <c r="P138" s="276">
        <f t="shared" si="38"/>
        <v>161.11595466434176</v>
      </c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</row>
    <row r="139" spans="1:107" s="128" customFormat="1" ht="45" outlineLevel="1">
      <c r="A139" s="741"/>
      <c r="B139" s="503"/>
      <c r="C139" s="158"/>
      <c r="D139" s="244" t="s">
        <v>92</v>
      </c>
      <c r="E139" s="157" t="s">
        <v>172</v>
      </c>
      <c r="F139" s="140">
        <v>125</v>
      </c>
      <c r="G139" s="10">
        <v>115245.8861</v>
      </c>
      <c r="H139" s="10">
        <v>17370.5</v>
      </c>
      <c r="I139" s="10">
        <v>17370.5</v>
      </c>
      <c r="J139" s="10">
        <v>164138.72482</v>
      </c>
      <c r="K139" s="10">
        <v>2059.7245000000003</v>
      </c>
      <c r="L139" s="10">
        <v>22019.449000000001</v>
      </c>
      <c r="M139" s="10">
        <v>24079.173500000001</v>
      </c>
      <c r="N139" s="10">
        <v>35378.478000000003</v>
      </c>
      <c r="O139" s="275">
        <f t="shared" si="37"/>
        <v>21.55368315878615</v>
      </c>
      <c r="P139" s="276">
        <f t="shared" si="38"/>
        <v>142.4248997796019</v>
      </c>
      <c r="Q139" s="465"/>
      <c r="R139" s="465"/>
      <c r="S139" s="465"/>
      <c r="T139" s="465"/>
      <c r="U139" s="465"/>
      <c r="V139" s="465"/>
      <c r="W139" s="465"/>
      <c r="X139" s="465"/>
      <c r="Y139" s="465"/>
      <c r="Z139" s="465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</row>
    <row r="140" spans="1:107" s="128" customFormat="1" ht="30" outlineLevel="1">
      <c r="A140" s="741"/>
      <c r="B140" s="503"/>
      <c r="C140" s="504"/>
      <c r="D140" s="502" t="s">
        <v>173</v>
      </c>
      <c r="E140" s="502" t="s">
        <v>469</v>
      </c>
      <c r="F140" s="140">
        <v>126</v>
      </c>
      <c r="G140" s="143">
        <v>115245.8861</v>
      </c>
      <c r="H140" s="143">
        <v>17370.5</v>
      </c>
      <c r="I140" s="143">
        <v>17370.5</v>
      </c>
      <c r="J140" s="143">
        <v>164138.72482</v>
      </c>
      <c r="K140" s="143">
        <v>2059.7245000000003</v>
      </c>
      <c r="L140" s="143">
        <v>22019.449000000001</v>
      </c>
      <c r="M140" s="143">
        <v>24079.173500000001</v>
      </c>
      <c r="N140" s="143">
        <v>35378.478000000003</v>
      </c>
      <c r="O140" s="275">
        <f t="shared" si="37"/>
        <v>21.55368315878615</v>
      </c>
      <c r="P140" s="276">
        <f t="shared" si="38"/>
        <v>142.4248997796019</v>
      </c>
      <c r="Q140" s="465"/>
      <c r="R140" s="465"/>
      <c r="S140" s="465"/>
      <c r="T140" s="465"/>
      <c r="U140" s="465"/>
      <c r="V140" s="465"/>
      <c r="W140" s="465"/>
      <c r="X140" s="465"/>
      <c r="Y140" s="465"/>
      <c r="Z140" s="465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</row>
    <row r="141" spans="1:107" s="128" customFormat="1" ht="15" outlineLevel="1">
      <c r="A141" s="741"/>
      <c r="B141" s="503"/>
      <c r="C141" s="504"/>
      <c r="D141" s="502"/>
      <c r="E141" s="502" t="s">
        <v>174</v>
      </c>
      <c r="F141" s="140">
        <v>127</v>
      </c>
      <c r="G141" s="10">
        <v>15110.718000000001</v>
      </c>
      <c r="H141" s="10">
        <v>17370.5</v>
      </c>
      <c r="I141" s="10">
        <v>17370.5</v>
      </c>
      <c r="J141" s="10">
        <v>17000</v>
      </c>
      <c r="K141" s="10">
        <v>0</v>
      </c>
      <c r="L141" s="10">
        <v>17900</v>
      </c>
      <c r="M141" s="10">
        <v>17900</v>
      </c>
      <c r="N141" s="10">
        <v>17900</v>
      </c>
      <c r="O141" s="275">
        <f t="shared" si="37"/>
        <v>105.29411764705883</v>
      </c>
      <c r="P141" s="276">
        <f t="shared" si="38"/>
        <v>112.50082721196479</v>
      </c>
      <c r="Q141" s="465"/>
      <c r="R141" s="465"/>
      <c r="S141" s="465"/>
      <c r="T141" s="465"/>
      <c r="U141" s="465"/>
      <c r="V141" s="465"/>
      <c r="W141" s="465"/>
      <c r="X141" s="465"/>
      <c r="Y141" s="465"/>
      <c r="Z141" s="465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</row>
    <row r="142" spans="1:107" s="128" customFormat="1" ht="30" outlineLevel="1">
      <c r="A142" s="741"/>
      <c r="B142" s="503"/>
      <c r="C142" s="504"/>
      <c r="D142" s="502"/>
      <c r="E142" s="502" t="s">
        <v>175</v>
      </c>
      <c r="F142" s="140">
        <v>128</v>
      </c>
      <c r="G142" s="10">
        <v>0</v>
      </c>
      <c r="H142" s="10">
        <v>0</v>
      </c>
      <c r="I142" s="10">
        <v>0</v>
      </c>
      <c r="J142" s="10">
        <v>113885.53859</v>
      </c>
      <c r="K142" s="10">
        <v>736.50900000000001</v>
      </c>
      <c r="L142" s="10">
        <v>1473.018</v>
      </c>
      <c r="M142" s="10">
        <v>2209.527</v>
      </c>
      <c r="N142" s="10">
        <v>2946.0360000000001</v>
      </c>
      <c r="O142" s="275">
        <f t="shared" si="37"/>
        <v>2.5867973236394288</v>
      </c>
      <c r="P142" s="276" t="str">
        <f t="shared" si="38"/>
        <v xml:space="preserve"> </v>
      </c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</row>
    <row r="143" spans="1:107" s="128" customFormat="1" ht="15" outlineLevel="1">
      <c r="A143" s="741"/>
      <c r="B143" s="503"/>
      <c r="C143" s="504"/>
      <c r="D143" s="502"/>
      <c r="E143" s="160" t="s">
        <v>176</v>
      </c>
      <c r="F143" s="140">
        <v>129</v>
      </c>
      <c r="G143" s="10">
        <v>100135</v>
      </c>
      <c r="H143" s="10">
        <v>0</v>
      </c>
      <c r="I143" s="10">
        <v>0</v>
      </c>
      <c r="J143" s="10">
        <v>33253.186229999992</v>
      </c>
      <c r="K143" s="10">
        <v>1323.2155</v>
      </c>
      <c r="L143" s="10">
        <v>2646.431</v>
      </c>
      <c r="M143" s="10">
        <v>3969.6464999999998</v>
      </c>
      <c r="N143" s="10">
        <v>14532.441999999999</v>
      </c>
      <c r="O143" s="275">
        <f t="shared" ref="O143:O170" si="47">IF(J143=0," ",ROUND(N143,0)/ROUND(J143,0)*100)</f>
        <v>43.701320181637747</v>
      </c>
      <c r="P143" s="276">
        <f t="shared" ref="P143:P170" si="48">IF(G143=0," ",ROUND(J143,0)/ROUND(G143,0)*100)</f>
        <v>33.20816897188795</v>
      </c>
      <c r="Q143" s="465"/>
      <c r="R143" s="465"/>
      <c r="S143" s="465"/>
      <c r="T143" s="465"/>
      <c r="U143" s="465"/>
      <c r="V143" s="465"/>
      <c r="W143" s="465"/>
      <c r="X143" s="465"/>
      <c r="Y143" s="465"/>
      <c r="Z143" s="465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</row>
    <row r="144" spans="1:107" s="128" customFormat="1" ht="28.5" customHeight="1" outlineLevel="1" collapsed="1">
      <c r="A144" s="741"/>
      <c r="B144" s="504">
        <v>2</v>
      </c>
      <c r="C144" s="504"/>
      <c r="D144" s="734" t="s">
        <v>470</v>
      </c>
      <c r="E144" s="734"/>
      <c r="F144" s="140">
        <v>130</v>
      </c>
      <c r="G144" s="143">
        <v>11672.526769999999</v>
      </c>
      <c r="H144" s="143">
        <v>31198.123232811475</v>
      </c>
      <c r="I144" s="143">
        <v>31198.123232811475</v>
      </c>
      <c r="J144" s="143">
        <f t="shared" ref="J144" si="49">J145+J148+J151</f>
        <v>3411.7324699999999</v>
      </c>
      <c r="K144" s="143">
        <f t="shared" ref="K144" si="50">K145+K148+K151</f>
        <v>8953.3800336869353</v>
      </c>
      <c r="L144" s="143">
        <f t="shared" ref="L144:M144" si="51">L145+L148+L151</f>
        <v>16065.796345247552</v>
      </c>
      <c r="M144" s="143">
        <f t="shared" si="51"/>
        <v>22086.90167153065</v>
      </c>
      <c r="N144" s="143">
        <f>N145+N148+N151</f>
        <v>37852.45545430186</v>
      </c>
      <c r="O144" s="275">
        <f t="shared" si="47"/>
        <v>1109.3786635404454</v>
      </c>
      <c r="P144" s="276">
        <f t="shared" si="48"/>
        <v>29.229846654673175</v>
      </c>
      <c r="Q144" s="465"/>
      <c r="R144" s="465"/>
      <c r="S144" s="465"/>
      <c r="T144" s="465"/>
      <c r="U144" s="465"/>
      <c r="V144" s="465"/>
      <c r="W144" s="465"/>
      <c r="X144" s="465"/>
      <c r="Y144" s="465"/>
      <c r="Z144" s="465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</row>
    <row r="145" spans="1:107" s="128" customFormat="1" ht="30.6" customHeight="1" outlineLevel="1">
      <c r="A145" s="741"/>
      <c r="B145" s="743"/>
      <c r="C145" s="504" t="s">
        <v>5</v>
      </c>
      <c r="D145" s="734" t="s">
        <v>321</v>
      </c>
      <c r="E145" s="734"/>
      <c r="F145" s="140">
        <v>131</v>
      </c>
      <c r="G145" s="10">
        <v>344.10116999999997</v>
      </c>
      <c r="H145" s="143">
        <v>30189.059281811475</v>
      </c>
      <c r="I145" s="143">
        <v>30189.059281811475</v>
      </c>
      <c r="J145" s="10">
        <v>529.04107999999985</v>
      </c>
      <c r="K145" s="10">
        <v>2181.666033686935</v>
      </c>
      <c r="L145" s="10">
        <v>8405.4153452475512</v>
      </c>
      <c r="M145" s="10">
        <v>14398.853671530651</v>
      </c>
      <c r="N145" s="10">
        <v>26349.407454301861</v>
      </c>
      <c r="O145" s="275">
        <f t="shared" si="47"/>
        <v>4980.9073724007558</v>
      </c>
      <c r="P145" s="276">
        <f t="shared" si="48"/>
        <v>153.77906976744185</v>
      </c>
      <c r="Q145" s="465"/>
      <c r="R145" s="465"/>
      <c r="S145" s="465"/>
      <c r="T145" s="465"/>
      <c r="U145" s="465"/>
      <c r="V145" s="465"/>
      <c r="W145" s="465"/>
      <c r="X145" s="465"/>
      <c r="Y145" s="465"/>
      <c r="Z145" s="465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</row>
    <row r="146" spans="1:107" s="128" customFormat="1" ht="15" outlineLevel="1">
      <c r="A146" s="741"/>
      <c r="B146" s="743"/>
      <c r="C146" s="504"/>
      <c r="D146" s="502" t="s">
        <v>81</v>
      </c>
      <c r="E146" s="502" t="s">
        <v>177</v>
      </c>
      <c r="F146" s="140">
        <v>132</v>
      </c>
      <c r="G146" s="10">
        <v>344</v>
      </c>
      <c r="H146" s="10">
        <v>30189.059281811475</v>
      </c>
      <c r="I146" s="10">
        <v>30189.059281811475</v>
      </c>
      <c r="J146" s="10">
        <v>3.9122600000000003</v>
      </c>
      <c r="K146" s="10">
        <v>2062.5000000000005</v>
      </c>
      <c r="L146" s="10">
        <v>8176.3392857142862</v>
      </c>
      <c r="M146" s="10">
        <v>14069.196428571429</v>
      </c>
      <c r="N146" s="10">
        <v>25928.571428571431</v>
      </c>
      <c r="O146" s="275">
        <f t="shared" si="47"/>
        <v>648225</v>
      </c>
      <c r="P146" s="276">
        <f t="shared" si="48"/>
        <v>1.1627906976744187</v>
      </c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</row>
    <row r="147" spans="1:107" s="128" customFormat="1" ht="30" outlineLevel="1">
      <c r="A147" s="741"/>
      <c r="B147" s="743"/>
      <c r="C147" s="504"/>
      <c r="D147" s="502" t="s">
        <v>83</v>
      </c>
      <c r="E147" s="502" t="s">
        <v>178</v>
      </c>
      <c r="F147" s="140">
        <v>133</v>
      </c>
      <c r="G147" s="10">
        <v>0</v>
      </c>
      <c r="H147" s="144"/>
      <c r="I147" s="144"/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275" t="str">
        <f t="shared" si="47"/>
        <v xml:space="preserve"> </v>
      </c>
      <c r="P147" s="276" t="str">
        <f t="shared" si="48"/>
        <v xml:space="preserve"> </v>
      </c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</row>
    <row r="148" spans="1:107" s="128" customFormat="1" ht="28.5" customHeight="1" outlineLevel="1">
      <c r="A148" s="741"/>
      <c r="B148" s="743"/>
      <c r="C148" s="504" t="s">
        <v>6</v>
      </c>
      <c r="D148" s="734" t="s">
        <v>471</v>
      </c>
      <c r="E148" s="734"/>
      <c r="F148" s="140">
        <v>134</v>
      </c>
      <c r="G148" s="143">
        <v>10992.37041</v>
      </c>
      <c r="H148" s="143">
        <v>1009.0639510000012</v>
      </c>
      <c r="I148" s="143">
        <v>1009.0639510000012</v>
      </c>
      <c r="J148" s="143">
        <v>2882.69139</v>
      </c>
      <c r="K148" s="143">
        <v>6771.7139999999999</v>
      </c>
      <c r="L148" s="143">
        <v>7660.3810000000003</v>
      </c>
      <c r="M148" s="143">
        <v>7688.0479999999998</v>
      </c>
      <c r="N148" s="143">
        <v>11503.048000000001</v>
      </c>
      <c r="O148" s="275">
        <f t="shared" si="47"/>
        <v>398.99410336455082</v>
      </c>
      <c r="P148" s="276">
        <f t="shared" si="48"/>
        <v>26.228165938864628</v>
      </c>
      <c r="Q148" s="465"/>
      <c r="R148" s="465"/>
      <c r="S148" s="465"/>
      <c r="T148" s="465"/>
      <c r="U148" s="465"/>
      <c r="V148" s="465"/>
      <c r="W148" s="465"/>
      <c r="X148" s="465"/>
      <c r="Y148" s="465"/>
      <c r="Z148" s="465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</row>
    <row r="149" spans="1:107" s="128" customFormat="1" ht="15" outlineLevel="1">
      <c r="A149" s="741"/>
      <c r="B149" s="743"/>
      <c r="C149" s="504"/>
      <c r="D149" s="502" t="s">
        <v>104</v>
      </c>
      <c r="E149" s="502" t="s">
        <v>177</v>
      </c>
      <c r="F149" s="140">
        <v>135</v>
      </c>
      <c r="G149" s="10">
        <v>10992.37041</v>
      </c>
      <c r="H149" s="10">
        <v>1009.0639510000012</v>
      </c>
      <c r="I149" s="10">
        <v>1009.0639510000012</v>
      </c>
      <c r="J149" s="10">
        <v>2882.69139</v>
      </c>
      <c r="K149" s="10">
        <v>6771.7139999999999</v>
      </c>
      <c r="L149" s="10">
        <v>7660.3810000000003</v>
      </c>
      <c r="M149" s="10">
        <v>7688.0479999999998</v>
      </c>
      <c r="N149" s="10">
        <v>11503.048000000001</v>
      </c>
      <c r="O149" s="275">
        <f t="shared" si="47"/>
        <v>398.99410336455082</v>
      </c>
      <c r="P149" s="276">
        <f t="shared" si="48"/>
        <v>26.228165938864628</v>
      </c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</row>
    <row r="150" spans="1:107" s="128" customFormat="1" ht="30" outlineLevel="1">
      <c r="A150" s="741"/>
      <c r="B150" s="743"/>
      <c r="C150" s="504"/>
      <c r="D150" s="502" t="s">
        <v>106</v>
      </c>
      <c r="E150" s="502" t="s">
        <v>178</v>
      </c>
      <c r="F150" s="140">
        <v>136</v>
      </c>
      <c r="G150" s="10"/>
      <c r="H150" s="10"/>
      <c r="I150" s="10"/>
      <c r="J150" s="10"/>
      <c r="K150" s="10"/>
      <c r="L150" s="10"/>
      <c r="M150" s="10"/>
      <c r="N150" s="10"/>
      <c r="O150" s="275" t="str">
        <f t="shared" si="47"/>
        <v xml:space="preserve"> </v>
      </c>
      <c r="P150" s="276" t="str">
        <f t="shared" si="48"/>
        <v xml:space="preserve"> </v>
      </c>
      <c r="Q150" s="465"/>
      <c r="R150" s="465"/>
      <c r="S150" s="465"/>
      <c r="T150" s="465"/>
      <c r="U150" s="465"/>
      <c r="V150" s="465"/>
      <c r="W150" s="465"/>
      <c r="X150" s="465"/>
      <c r="Y150" s="465"/>
      <c r="Z150" s="465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</row>
    <row r="151" spans="1:107" s="128" customFormat="1" ht="14.25" customHeight="1" outlineLevel="1">
      <c r="A151" s="741"/>
      <c r="B151" s="743"/>
      <c r="C151" s="504" t="s">
        <v>8</v>
      </c>
      <c r="D151" s="734" t="s">
        <v>22</v>
      </c>
      <c r="E151" s="734"/>
      <c r="F151" s="140">
        <v>137</v>
      </c>
      <c r="G151" s="10">
        <v>336.05518999999998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275" t="str">
        <f t="shared" si="47"/>
        <v xml:space="preserve"> </v>
      </c>
      <c r="P151" s="276">
        <f t="shared" si="48"/>
        <v>0</v>
      </c>
      <c r="Q151" s="465"/>
      <c r="R151" s="465"/>
      <c r="S151" s="465"/>
      <c r="T151" s="465"/>
      <c r="U151" s="465"/>
      <c r="V151" s="465"/>
      <c r="W151" s="465"/>
      <c r="X151" s="465"/>
      <c r="Y151" s="465"/>
      <c r="Z151" s="465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</row>
    <row r="152" spans="1:107" s="460" customFormat="1" ht="31.5" customHeight="1">
      <c r="A152" s="517" t="s">
        <v>23</v>
      </c>
      <c r="B152" s="504"/>
      <c r="C152" s="504"/>
      <c r="D152" s="734" t="s">
        <v>472</v>
      </c>
      <c r="E152" s="734"/>
      <c r="F152" s="140">
        <v>138</v>
      </c>
      <c r="G152" s="143">
        <v>2081226.1007800009</v>
      </c>
      <c r="H152" s="143">
        <v>1421540.319181785</v>
      </c>
      <c r="I152" s="143">
        <v>1421540.319181785</v>
      </c>
      <c r="J152" s="143">
        <f>J15-J42</f>
        <v>1782354.5598699995</v>
      </c>
      <c r="K152" s="143">
        <f>K15-K42</f>
        <v>432420.13237638376</v>
      </c>
      <c r="L152" s="143">
        <f>L15-L42</f>
        <v>961695.92128771986</v>
      </c>
      <c r="M152" s="143">
        <f>M15-M42</f>
        <v>1357120.4545141021</v>
      </c>
      <c r="N152" s="143">
        <f>N15-N42</f>
        <v>1464452.7884459724</v>
      </c>
      <c r="O152" s="275">
        <f t="shared" si="47"/>
        <v>82.163934794134732</v>
      </c>
      <c r="P152" s="276">
        <f t="shared" si="48"/>
        <v>85.639666235190219</v>
      </c>
      <c r="Q152" s="465"/>
      <c r="R152" s="465"/>
      <c r="S152" s="465"/>
      <c r="T152" s="465"/>
      <c r="U152" s="465"/>
      <c r="V152" s="465"/>
      <c r="W152" s="465"/>
      <c r="X152" s="465"/>
      <c r="Y152" s="465"/>
      <c r="Z152" s="465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1"/>
      <c r="AX152" s="461"/>
      <c r="AY152" s="461"/>
      <c r="AZ152" s="461"/>
      <c r="BA152" s="461"/>
      <c r="BB152" s="461"/>
      <c r="BC152" s="461"/>
      <c r="BD152" s="461"/>
      <c r="BE152" s="461"/>
      <c r="BF152" s="461"/>
      <c r="BG152" s="461"/>
      <c r="BH152" s="461"/>
      <c r="BI152" s="461"/>
      <c r="BJ152" s="461"/>
      <c r="BK152" s="461"/>
      <c r="BL152" s="461"/>
      <c r="BM152" s="461"/>
      <c r="BN152" s="461"/>
      <c r="BO152" s="461"/>
      <c r="BP152" s="461"/>
      <c r="BQ152" s="461"/>
      <c r="BR152" s="461"/>
      <c r="BS152" s="461"/>
      <c r="BT152" s="461"/>
      <c r="BU152" s="461"/>
      <c r="BV152" s="461"/>
      <c r="BW152" s="461"/>
      <c r="BX152" s="461"/>
      <c r="BY152" s="461"/>
      <c r="BZ152" s="461"/>
      <c r="CA152" s="461"/>
      <c r="CB152" s="461"/>
      <c r="CC152" s="461"/>
      <c r="CD152" s="461"/>
      <c r="CE152" s="461"/>
      <c r="CF152" s="461"/>
      <c r="CG152" s="461"/>
      <c r="CH152" s="461"/>
      <c r="CI152" s="461"/>
      <c r="CJ152" s="461"/>
      <c r="CK152" s="461"/>
      <c r="CL152" s="461"/>
      <c r="CM152" s="461"/>
      <c r="CN152" s="461"/>
      <c r="CO152" s="461"/>
      <c r="CP152" s="461"/>
      <c r="CQ152" s="461"/>
      <c r="CR152" s="461"/>
      <c r="CS152" s="461"/>
      <c r="CT152" s="461"/>
      <c r="CU152" s="461"/>
      <c r="CV152" s="461"/>
      <c r="CW152" s="461"/>
      <c r="CX152" s="461"/>
      <c r="CY152" s="461"/>
      <c r="CZ152" s="461"/>
      <c r="DA152" s="461"/>
      <c r="DB152" s="461"/>
      <c r="DC152" s="461"/>
    </row>
    <row r="153" spans="1:107" s="128" customFormat="1" ht="17.45" customHeight="1">
      <c r="A153" s="245"/>
      <c r="B153" s="161"/>
      <c r="C153" s="161"/>
      <c r="D153" s="162"/>
      <c r="E153" s="162" t="s">
        <v>224</v>
      </c>
      <c r="F153" s="140">
        <v>139</v>
      </c>
      <c r="G153" s="259">
        <v>1549263.6398324899</v>
      </c>
      <c r="H153" s="10">
        <v>929548.57523000007</v>
      </c>
      <c r="I153" s="10">
        <v>929548.57523000007</v>
      </c>
      <c r="J153" s="518">
        <f>1473960051/1000</f>
        <v>1473960.051</v>
      </c>
      <c r="K153" s="10">
        <f>$N153/4</f>
        <v>368490.01274999999</v>
      </c>
      <c r="L153" s="10">
        <f>$N153/4*2</f>
        <v>736980.02549999999</v>
      </c>
      <c r="M153" s="10">
        <f>$N153/4*3</f>
        <v>1105470.03825</v>
      </c>
      <c r="N153" s="10">
        <v>1473960.051</v>
      </c>
      <c r="O153" s="275">
        <f t="shared" si="47"/>
        <v>100</v>
      </c>
      <c r="P153" s="276">
        <f t="shared" si="48"/>
        <v>95.139369403794319</v>
      </c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</row>
    <row r="154" spans="1:107" s="128" customFormat="1" ht="15">
      <c r="A154" s="245"/>
      <c r="B154" s="161"/>
      <c r="C154" s="161"/>
      <c r="D154" s="162"/>
      <c r="E154" s="162" t="s">
        <v>179</v>
      </c>
      <c r="F154" s="140">
        <v>140</v>
      </c>
      <c r="G154" s="10">
        <v>3809847.4254899998</v>
      </c>
      <c r="H154" s="10">
        <v>1056125</v>
      </c>
      <c r="I154" s="10">
        <v>1056125</v>
      </c>
      <c r="J154" s="518">
        <v>2152361.2590000001</v>
      </c>
      <c r="K154" s="10">
        <f>$N154/4</f>
        <v>538090.31475000002</v>
      </c>
      <c r="L154" s="10">
        <f>$N154/4*2</f>
        <v>1076180.6295</v>
      </c>
      <c r="M154" s="10">
        <f>$N154/4*3</f>
        <v>1614270.9442500002</v>
      </c>
      <c r="N154" s="10">
        <v>2152361.2590000001</v>
      </c>
      <c r="O154" s="275">
        <f t="shared" si="47"/>
        <v>100</v>
      </c>
      <c r="P154" s="276">
        <f t="shared" si="48"/>
        <v>56.494683382298547</v>
      </c>
      <c r="Q154" s="465"/>
      <c r="R154" s="465"/>
      <c r="S154" s="465"/>
      <c r="T154" s="465"/>
      <c r="U154" s="465"/>
      <c r="V154" s="465"/>
      <c r="W154" s="465"/>
      <c r="X154" s="465"/>
      <c r="Y154" s="465"/>
      <c r="Z154" s="465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</row>
    <row r="155" spans="1:107" s="261" customFormat="1" ht="14.25" customHeight="1">
      <c r="A155" s="263" t="s">
        <v>24</v>
      </c>
      <c r="B155" s="264"/>
      <c r="C155" s="264"/>
      <c r="D155" s="777" t="s">
        <v>408</v>
      </c>
      <c r="E155" s="777"/>
      <c r="F155" s="140">
        <v>141</v>
      </c>
      <c r="G155" s="185">
        <v>694689.58183000179</v>
      </c>
      <c r="H155" s="185">
        <v>247698.67903228558</v>
      </c>
      <c r="I155" s="185">
        <v>247698.67903228558</v>
      </c>
      <c r="J155" s="185">
        <v>353025.196</v>
      </c>
      <c r="K155" s="185">
        <f>+(K152-K153+K154)*0.16</f>
        <v>96323.269500221402</v>
      </c>
      <c r="L155" s="185">
        <f>+(L152-L153+L154)*0.16</f>
        <v>208143.44404603518</v>
      </c>
      <c r="M155" s="185">
        <f>+(M152-M153+M154)*0.16</f>
        <v>298547.41768225637</v>
      </c>
      <c r="N155" s="185">
        <f>+(N152-N153+N154)*0.16</f>
        <v>342856.63943135558</v>
      </c>
      <c r="O155" s="275">
        <f t="shared" si="47"/>
        <v>97.119750725869267</v>
      </c>
      <c r="P155" s="276">
        <f t="shared" si="48"/>
        <v>50.817630885718813</v>
      </c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62"/>
      <c r="BE155" s="262"/>
      <c r="BF155" s="262"/>
      <c r="BG155" s="262"/>
      <c r="BH155" s="262"/>
      <c r="BI155" s="262"/>
      <c r="BJ155" s="262"/>
      <c r="BK155" s="262"/>
      <c r="BL155" s="262"/>
      <c r="BM155" s="262"/>
      <c r="BN155" s="262"/>
      <c r="BO155" s="262"/>
      <c r="BP155" s="262"/>
      <c r="BQ155" s="262"/>
      <c r="BR155" s="262"/>
      <c r="BS155" s="262"/>
      <c r="BT155" s="262"/>
      <c r="BU155" s="262"/>
      <c r="BV155" s="262"/>
      <c r="BW155" s="262"/>
      <c r="BX155" s="262"/>
      <c r="BY155" s="262"/>
      <c r="BZ155" s="262"/>
      <c r="CA155" s="262"/>
      <c r="CB155" s="262"/>
      <c r="CC155" s="262"/>
      <c r="CD155" s="262"/>
      <c r="CE155" s="262"/>
      <c r="CF155" s="262"/>
      <c r="CG155" s="262"/>
      <c r="CH155" s="262"/>
      <c r="CI155" s="262"/>
      <c r="CJ155" s="262"/>
      <c r="CK155" s="262"/>
      <c r="CL155" s="262"/>
      <c r="CM155" s="262"/>
      <c r="CN155" s="262"/>
      <c r="CO155" s="262"/>
      <c r="CP155" s="262"/>
      <c r="CQ155" s="262"/>
      <c r="CR155" s="262"/>
      <c r="CS155" s="262"/>
      <c r="CT155" s="262"/>
      <c r="CU155" s="262"/>
      <c r="CV155" s="262"/>
      <c r="CW155" s="262"/>
      <c r="CX155" s="262"/>
      <c r="CY155" s="262"/>
      <c r="CZ155" s="262"/>
      <c r="DA155" s="262"/>
      <c r="DB155" s="262"/>
      <c r="DC155" s="262"/>
    </row>
    <row r="156" spans="1:107" ht="14.25" customHeight="1">
      <c r="A156" s="246" t="s">
        <v>25</v>
      </c>
      <c r="B156" s="163"/>
      <c r="C156" s="164"/>
      <c r="D156" s="778" t="s">
        <v>35</v>
      </c>
      <c r="E156" s="778"/>
      <c r="F156" s="140"/>
      <c r="G156" s="274"/>
      <c r="H156" s="145"/>
      <c r="I156" s="145"/>
      <c r="J156" s="145"/>
      <c r="K156" s="11"/>
      <c r="L156" s="11"/>
      <c r="M156" s="11"/>
      <c r="N156" s="11"/>
      <c r="O156" s="275" t="str">
        <f t="shared" si="47"/>
        <v xml:space="preserve"> </v>
      </c>
      <c r="P156" s="276" t="str">
        <f t="shared" si="48"/>
        <v xml:space="preserve"> </v>
      </c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</row>
    <row r="157" spans="1:107" ht="14.25" customHeight="1">
      <c r="A157" s="247"/>
      <c r="B157" s="165">
        <v>1</v>
      </c>
      <c r="C157" s="164"/>
      <c r="D157" s="744" t="s">
        <v>473</v>
      </c>
      <c r="E157" s="761"/>
      <c r="F157" s="140">
        <v>142</v>
      </c>
      <c r="G157" s="11">
        <v>4179242.4276000005</v>
      </c>
      <c r="H157" s="145">
        <v>3794248.3995179017</v>
      </c>
      <c r="I157" s="145">
        <v>3794248.3995179017</v>
      </c>
      <c r="J157" s="11">
        <f>J16</f>
        <v>3811193.7981699998</v>
      </c>
      <c r="K157" s="11">
        <f>K16</f>
        <v>1022366.0950684166</v>
      </c>
      <c r="L157" s="11">
        <f>L16</f>
        <v>2215638.215136833</v>
      </c>
      <c r="M157" s="11">
        <f>M16</f>
        <v>3214134.0852052495</v>
      </c>
      <c r="N157" s="11">
        <f>N16</f>
        <v>4177827.9866236662</v>
      </c>
      <c r="O157" s="275">
        <f t="shared" si="47"/>
        <v>109.61992488443255</v>
      </c>
      <c r="P157" s="276">
        <f t="shared" si="48"/>
        <v>91.193426942014838</v>
      </c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</row>
    <row r="158" spans="1:107" ht="14.25" customHeight="1">
      <c r="A158" s="247"/>
      <c r="B158" s="163"/>
      <c r="C158" s="511" t="s">
        <v>5</v>
      </c>
      <c r="D158" s="744" t="s">
        <v>474</v>
      </c>
      <c r="E158" s="761"/>
      <c r="F158" s="140">
        <v>143</v>
      </c>
      <c r="G158" s="252"/>
      <c r="H158" s="145"/>
      <c r="I158" s="145"/>
      <c r="J158" s="11"/>
      <c r="K158" s="11"/>
      <c r="L158" s="11"/>
      <c r="M158" s="11"/>
      <c r="N158" s="11"/>
      <c r="O158" s="275" t="str">
        <f t="shared" si="47"/>
        <v xml:space="preserve"> </v>
      </c>
      <c r="P158" s="276" t="str">
        <f t="shared" si="48"/>
        <v xml:space="preserve"> </v>
      </c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</row>
    <row r="159" spans="1:107" ht="50.25" customHeight="1">
      <c r="A159" s="247"/>
      <c r="B159" s="163"/>
      <c r="C159" s="184" t="s">
        <v>6</v>
      </c>
      <c r="D159" s="762" t="s">
        <v>475</v>
      </c>
      <c r="E159" s="763"/>
      <c r="F159" s="140">
        <v>144</v>
      </c>
      <c r="G159" s="252"/>
      <c r="H159" s="145"/>
      <c r="I159" s="145"/>
      <c r="J159" s="11"/>
      <c r="K159" s="11"/>
      <c r="L159" s="11"/>
      <c r="M159" s="11"/>
      <c r="N159" s="11">
        <v>245143.78433768573</v>
      </c>
      <c r="O159" s="275" t="str">
        <f t="shared" si="47"/>
        <v xml:space="preserve"> </v>
      </c>
      <c r="P159" s="276" t="str">
        <f t="shared" si="48"/>
        <v xml:space="preserve"> </v>
      </c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</row>
    <row r="160" spans="1:107" ht="27.75" customHeight="1">
      <c r="A160" s="247"/>
      <c r="B160" s="255">
        <v>2</v>
      </c>
      <c r="C160" s="164"/>
      <c r="D160" s="750" t="s">
        <v>476</v>
      </c>
      <c r="E160" s="764"/>
      <c r="F160" s="140">
        <v>145</v>
      </c>
      <c r="G160" s="274">
        <v>2203968.2845399999</v>
      </c>
      <c r="H160" s="274">
        <f t="shared" ref="H160:N160" si="52">H43</f>
        <v>2419889.1436633049</v>
      </c>
      <c r="I160" s="274">
        <f t="shared" si="52"/>
        <v>2419889.1436633049</v>
      </c>
      <c r="J160" s="274">
        <f t="shared" si="52"/>
        <v>2134734.8455600003</v>
      </c>
      <c r="K160" s="274">
        <f t="shared" si="52"/>
        <v>593992.58265834581</v>
      </c>
      <c r="L160" s="274">
        <f t="shared" si="52"/>
        <v>1264076.4975038655</v>
      </c>
      <c r="M160" s="274">
        <f t="shared" si="52"/>
        <v>1874326.7290196167</v>
      </c>
      <c r="N160" s="274">
        <f t="shared" si="52"/>
        <v>2728022.7427233919</v>
      </c>
      <c r="O160" s="275">
        <f t="shared" si="47"/>
        <v>127.79211471213054</v>
      </c>
      <c r="P160" s="276">
        <f t="shared" si="48"/>
        <v>96.858711197258756</v>
      </c>
      <c r="Q160" s="465"/>
      <c r="R160" s="465"/>
      <c r="S160" s="465"/>
      <c r="T160" s="465"/>
      <c r="U160" s="465"/>
      <c r="V160" s="465"/>
      <c r="W160" s="465"/>
      <c r="X160" s="465"/>
      <c r="Y160" s="465"/>
      <c r="Z160" s="465"/>
    </row>
    <row r="161" spans="1:26" ht="41.25" customHeight="1">
      <c r="A161" s="247"/>
      <c r="B161" s="255"/>
      <c r="C161" s="184" t="s">
        <v>5</v>
      </c>
      <c r="D161" s="750" t="s">
        <v>477</v>
      </c>
      <c r="E161" s="764"/>
      <c r="F161" s="140">
        <v>146</v>
      </c>
      <c r="G161" s="252"/>
      <c r="H161" s="145"/>
      <c r="I161" s="145"/>
      <c r="J161" s="11"/>
      <c r="K161" s="11"/>
      <c r="L161" s="11"/>
      <c r="M161" s="11"/>
      <c r="N161" s="11"/>
      <c r="O161" s="275" t="str">
        <f t="shared" si="47"/>
        <v xml:space="preserve"> </v>
      </c>
      <c r="P161" s="276" t="str">
        <f t="shared" si="48"/>
        <v xml:space="preserve"> </v>
      </c>
      <c r="Q161" s="465"/>
      <c r="R161" s="465"/>
      <c r="S161" s="465"/>
      <c r="T161" s="465"/>
      <c r="U161" s="465"/>
      <c r="V161" s="465"/>
      <c r="W161" s="465"/>
      <c r="X161" s="465"/>
      <c r="Y161" s="465"/>
      <c r="Z161" s="465"/>
    </row>
    <row r="162" spans="1:26" ht="14.25" customHeight="1">
      <c r="A162" s="247"/>
      <c r="B162" s="165">
        <v>3</v>
      </c>
      <c r="C162" s="164"/>
      <c r="D162" s="746" t="s">
        <v>478</v>
      </c>
      <c r="E162" s="746"/>
      <c r="F162" s="140">
        <v>147</v>
      </c>
      <c r="G162" s="11">
        <v>384029.27272000001</v>
      </c>
      <c r="H162" s="145">
        <v>467708.13286249997</v>
      </c>
      <c r="I162" s="145">
        <v>467708.13286249997</v>
      </c>
      <c r="J162" s="11">
        <f>J100</f>
        <v>434616.87082000001</v>
      </c>
      <c r="K162" s="11">
        <f>K100</f>
        <v>113648.47663749999</v>
      </c>
      <c r="L162" s="11">
        <f>L100</f>
        <v>249613.95327499998</v>
      </c>
      <c r="M162" s="11">
        <f>M100</f>
        <v>363262.42991250003</v>
      </c>
      <c r="N162" s="11">
        <f>N100</f>
        <v>476910.90654999996</v>
      </c>
      <c r="O162" s="275">
        <f t="shared" si="47"/>
        <v>109.73132666232569</v>
      </c>
      <c r="P162" s="276">
        <f t="shared" si="48"/>
        <v>113.17296350015233</v>
      </c>
      <c r="Q162" s="465"/>
      <c r="R162" s="465"/>
      <c r="S162" s="465"/>
      <c r="T162" s="465"/>
      <c r="U162" s="465"/>
      <c r="V162" s="465"/>
      <c r="W162" s="465"/>
      <c r="X162" s="465"/>
      <c r="Y162" s="465"/>
      <c r="Z162" s="465"/>
    </row>
    <row r="163" spans="1:26" ht="14.25" customHeight="1">
      <c r="A163" s="247"/>
      <c r="B163" s="165"/>
      <c r="C163" s="505" t="s">
        <v>5</v>
      </c>
      <c r="D163" s="765" t="s">
        <v>479</v>
      </c>
      <c r="E163" s="766"/>
      <c r="F163" s="140" t="s">
        <v>415</v>
      </c>
      <c r="G163" s="195">
        <v>73409</v>
      </c>
      <c r="H163" s="10">
        <v>59900</v>
      </c>
      <c r="I163" s="10">
        <v>59900</v>
      </c>
      <c r="J163" s="10">
        <v>59900</v>
      </c>
      <c r="K163" s="11"/>
      <c r="L163" s="11"/>
      <c r="M163" s="11"/>
      <c r="N163" s="11">
        <v>27667</v>
      </c>
      <c r="O163" s="275">
        <f t="shared" ref="O163" si="53">IF(J163=0," ",ROUND(N163,0)/ROUND(J163,0)*100)</f>
        <v>46.188647746243738</v>
      </c>
      <c r="P163" s="276">
        <f t="shared" ref="P163" si="54">IF(G163=0," ",ROUND(J163,0)/ROUND(G163,0)*100)</f>
        <v>81.59762426950374</v>
      </c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</row>
    <row r="164" spans="1:26" ht="14.25" customHeight="1">
      <c r="A164" s="247"/>
      <c r="B164" s="165"/>
      <c r="C164" s="505" t="s">
        <v>6</v>
      </c>
      <c r="D164" s="765" t="s">
        <v>480</v>
      </c>
      <c r="E164" s="766"/>
      <c r="F164" s="140" t="s">
        <v>416</v>
      </c>
      <c r="G164" s="195">
        <v>1652</v>
      </c>
      <c r="H164" s="145"/>
      <c r="I164" s="145"/>
      <c r="J164" s="11"/>
      <c r="K164" s="11"/>
      <c r="L164" s="11"/>
      <c r="M164" s="11"/>
      <c r="N164" s="11"/>
      <c r="O164" s="275" t="str">
        <f t="shared" si="47"/>
        <v xml:space="preserve"> </v>
      </c>
      <c r="P164" s="276">
        <f t="shared" si="48"/>
        <v>0</v>
      </c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</row>
    <row r="165" spans="1:26" ht="29.25" customHeight="1">
      <c r="A165" s="741"/>
      <c r="B165" s="166">
        <v>4</v>
      </c>
      <c r="C165" s="504"/>
      <c r="D165" s="734" t="s">
        <v>411</v>
      </c>
      <c r="E165" s="734"/>
      <c r="F165" s="140">
        <v>148</v>
      </c>
      <c r="G165" s="10">
        <v>3428</v>
      </c>
      <c r="H165" s="10">
        <v>3540</v>
      </c>
      <c r="I165" s="10">
        <v>3540</v>
      </c>
      <c r="J165" s="21">
        <v>3400</v>
      </c>
      <c r="K165" s="10"/>
      <c r="L165" s="10"/>
      <c r="M165" s="10"/>
      <c r="N165" s="21">
        <v>3550</v>
      </c>
      <c r="O165" s="275">
        <f t="shared" si="47"/>
        <v>104.41176470588236</v>
      </c>
      <c r="P165" s="276">
        <f t="shared" si="48"/>
        <v>99.183197199533254</v>
      </c>
      <c r="Q165" s="465"/>
      <c r="R165" s="465"/>
      <c r="S165" s="465"/>
      <c r="T165" s="465"/>
      <c r="U165" s="465"/>
      <c r="V165" s="465"/>
      <c r="W165" s="465"/>
      <c r="X165" s="465"/>
      <c r="Y165" s="465"/>
      <c r="Z165" s="465"/>
    </row>
    <row r="166" spans="1:26" ht="14.25" customHeight="1">
      <c r="A166" s="741"/>
      <c r="B166" s="166">
        <v>5</v>
      </c>
      <c r="C166" s="504"/>
      <c r="D166" s="734" t="s">
        <v>181</v>
      </c>
      <c r="E166" s="734"/>
      <c r="F166" s="140">
        <v>149</v>
      </c>
      <c r="G166" s="10">
        <v>3368</v>
      </c>
      <c r="H166" s="10">
        <v>3500</v>
      </c>
      <c r="I166" s="10">
        <v>3500</v>
      </c>
      <c r="J166" s="21">
        <f>3354</f>
        <v>3354</v>
      </c>
      <c r="K166" s="10"/>
      <c r="L166" s="10"/>
      <c r="M166" s="10"/>
      <c r="N166" s="21">
        <v>3385</v>
      </c>
      <c r="O166" s="275">
        <f t="shared" si="47"/>
        <v>100.92426952892069</v>
      </c>
      <c r="P166" s="276">
        <f t="shared" si="48"/>
        <v>99.584323040380056</v>
      </c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</row>
    <row r="167" spans="1:26" ht="43.5" customHeight="1">
      <c r="A167" s="741"/>
      <c r="B167" s="166">
        <v>6</v>
      </c>
      <c r="C167" s="504" t="s">
        <v>5</v>
      </c>
      <c r="D167" s="757" t="s">
        <v>481</v>
      </c>
      <c r="E167" s="758"/>
      <c r="F167" s="140">
        <v>150</v>
      </c>
      <c r="G167" s="12">
        <v>9501.9119338875698</v>
      </c>
      <c r="H167" s="143">
        <v>11135.907925297617</v>
      </c>
      <c r="I167" s="143">
        <v>11135.907925297617</v>
      </c>
      <c r="J167" s="12">
        <f>J162/J166/12*1000</f>
        <v>10798.471248757702</v>
      </c>
      <c r="K167" s="77" t="s">
        <v>274</v>
      </c>
      <c r="L167" s="77" t="s">
        <v>274</v>
      </c>
      <c r="M167" s="77" t="s">
        <v>274</v>
      </c>
      <c r="N167" s="12">
        <f>N162/N166/12*1000</f>
        <v>11740.790412358443</v>
      </c>
      <c r="O167" s="275">
        <f t="shared" si="47"/>
        <v>108.73309872198556</v>
      </c>
      <c r="P167" s="276">
        <f t="shared" si="48"/>
        <v>113.6392338455062</v>
      </c>
      <c r="Q167" s="465"/>
      <c r="R167" s="465"/>
      <c r="S167" s="465"/>
      <c r="T167" s="465"/>
      <c r="U167" s="465"/>
      <c r="V167" s="465"/>
      <c r="W167" s="465"/>
      <c r="X167" s="465"/>
      <c r="Y167" s="465"/>
      <c r="Z167" s="465"/>
    </row>
    <row r="168" spans="1:26" ht="43.5" customHeight="1">
      <c r="A168" s="741"/>
      <c r="B168" s="166"/>
      <c r="C168" s="504" t="s">
        <v>6</v>
      </c>
      <c r="D168" s="759" t="s">
        <v>482</v>
      </c>
      <c r="E168" s="760"/>
      <c r="F168" s="140">
        <v>151</v>
      </c>
      <c r="G168" s="12">
        <v>8962.6608768804435</v>
      </c>
      <c r="H168" s="12">
        <v>10543.157925297619</v>
      </c>
      <c r="I168" s="12">
        <v>10543.157925297619</v>
      </c>
      <c r="J168" s="12">
        <f>(J162-J106-J111)/J166/12*1000</f>
        <v>10256.55213600676</v>
      </c>
      <c r="K168" s="77"/>
      <c r="L168" s="77"/>
      <c r="M168" s="77"/>
      <c r="N168" s="12">
        <f>(N162-N106-N111)/N166/12*1000</f>
        <v>11169.452401526341</v>
      </c>
      <c r="O168" s="275">
        <f>IF(J168=0," ",ROUND(N168,0)/ROUND(J168,0)*100)</f>
        <v>108.89148873939749</v>
      </c>
      <c r="P168" s="276">
        <f t="shared" si="48"/>
        <v>114.43713042508088</v>
      </c>
      <c r="Q168" s="465"/>
      <c r="R168" s="465"/>
      <c r="S168" s="465"/>
      <c r="T168" s="465"/>
      <c r="U168" s="465"/>
      <c r="V168" s="465"/>
      <c r="W168" s="465"/>
      <c r="X168" s="465"/>
      <c r="Y168" s="465"/>
      <c r="Z168" s="465"/>
    </row>
    <row r="169" spans="1:26" s="461" customFormat="1" ht="45" customHeight="1">
      <c r="A169" s="741"/>
      <c r="B169" s="166"/>
      <c r="C169" s="504" t="s">
        <v>8</v>
      </c>
      <c r="D169" s="759" t="s">
        <v>483</v>
      </c>
      <c r="E169" s="760"/>
      <c r="F169" s="140">
        <v>152</v>
      </c>
      <c r="G169" s="12">
        <v>7105.4508610451303</v>
      </c>
      <c r="H169" s="12">
        <v>9116.9674491071419</v>
      </c>
      <c r="I169" s="12">
        <v>9116.9674491071419</v>
      </c>
      <c r="J169" s="12">
        <f>+J168</f>
        <v>10256.55213600676</v>
      </c>
      <c r="K169" s="77" t="s">
        <v>274</v>
      </c>
      <c r="L169" s="77" t="s">
        <v>274</v>
      </c>
      <c r="M169" s="77" t="s">
        <v>274</v>
      </c>
      <c r="N169" s="12">
        <f>(N162-N163-N164-N106-N111)/(N166)/12*1000</f>
        <v>10488.334725504677</v>
      </c>
      <c r="O169" s="275">
        <f>IF(J169=0," ",ROUND(N169,0)/ROUND(J169,0)*100)</f>
        <v>102.25212050307107</v>
      </c>
      <c r="P169" s="276">
        <f t="shared" si="48"/>
        <v>144.3631245601689</v>
      </c>
      <c r="Q169" s="465"/>
      <c r="R169" s="465"/>
      <c r="S169" s="465"/>
      <c r="T169" s="465"/>
      <c r="U169" s="465"/>
      <c r="V169" s="465"/>
      <c r="W169" s="465"/>
      <c r="X169" s="465"/>
      <c r="Y169" s="465"/>
      <c r="Z169" s="465"/>
    </row>
    <row r="170" spans="1:26" ht="45" customHeight="1">
      <c r="A170" s="741"/>
      <c r="B170" s="166">
        <v>7</v>
      </c>
      <c r="C170" s="504" t="s">
        <v>5</v>
      </c>
      <c r="D170" s="750" t="s">
        <v>417</v>
      </c>
      <c r="E170" s="751"/>
      <c r="F170" s="140">
        <v>153</v>
      </c>
      <c r="G170" s="12">
        <v>1240.8677041567698</v>
      </c>
      <c r="H170" s="143">
        <v>1084.070971290829</v>
      </c>
      <c r="I170" s="143">
        <v>1084.070971290829</v>
      </c>
      <c r="J170" s="12">
        <f>J16/J166</f>
        <v>1136.3129988580799</v>
      </c>
      <c r="K170" s="77" t="s">
        <v>274</v>
      </c>
      <c r="L170" s="77" t="s">
        <v>274</v>
      </c>
      <c r="M170" s="77" t="s">
        <v>274</v>
      </c>
      <c r="N170" s="12">
        <f>N16/N166</f>
        <v>1234.2180167278186</v>
      </c>
      <c r="O170" s="275">
        <f t="shared" si="47"/>
        <v>108.62676056338027</v>
      </c>
      <c r="P170" s="276">
        <f t="shared" si="48"/>
        <v>91.539081385979046</v>
      </c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</row>
    <row r="171" spans="1:26" s="461" customFormat="1" ht="42.75" customHeight="1">
      <c r="A171" s="741"/>
      <c r="B171" s="166"/>
      <c r="C171" s="504" t="s">
        <v>6</v>
      </c>
      <c r="D171" s="744" t="s">
        <v>322</v>
      </c>
      <c r="E171" s="745"/>
      <c r="F171" s="140">
        <v>154</v>
      </c>
      <c r="G171" s="12">
        <v>1240.8677041567698</v>
      </c>
      <c r="H171" s="12">
        <v>1084.070971290829</v>
      </c>
      <c r="I171" s="12">
        <v>1084.070971290829</v>
      </c>
      <c r="J171" s="12">
        <f>(J16-J159)/J166</f>
        <v>1136.3129988580799</v>
      </c>
      <c r="K171" s="12" t="s">
        <v>274</v>
      </c>
      <c r="L171" s="12" t="s">
        <v>274</v>
      </c>
      <c r="M171" s="12" t="s">
        <v>274</v>
      </c>
      <c r="N171" s="12">
        <f>(N16-N159)/N166</f>
        <v>1161.7974009707475</v>
      </c>
      <c r="O171" s="275">
        <f t="shared" ref="O171" si="55">IF(J171=0," ",ROUND(N171,0)/ROUND(J171,0)*100)</f>
        <v>102.28873239436621</v>
      </c>
      <c r="P171" s="276">
        <f t="shared" ref="P171" si="56">IF(G171=0," ",ROUND(J171,0)/ROUND(G171,0)*100)</f>
        <v>91.539081385979046</v>
      </c>
      <c r="Q171" s="465"/>
      <c r="R171" s="465"/>
      <c r="S171" s="465"/>
      <c r="T171" s="465"/>
      <c r="U171" s="465"/>
      <c r="V171" s="465"/>
      <c r="W171" s="465"/>
      <c r="X171" s="465"/>
      <c r="Y171" s="465"/>
      <c r="Z171" s="465"/>
    </row>
    <row r="172" spans="1:26" ht="42.75" customHeight="1">
      <c r="A172" s="741"/>
      <c r="B172" s="166"/>
      <c r="C172" s="504" t="s">
        <v>8</v>
      </c>
      <c r="D172" s="744" t="s">
        <v>484</v>
      </c>
      <c r="E172" s="745"/>
      <c r="F172" s="140">
        <v>155</v>
      </c>
      <c r="G172" s="194" t="s">
        <v>274</v>
      </c>
      <c r="H172" s="194" t="s">
        <v>274</v>
      </c>
      <c r="I172" s="194" t="s">
        <v>274</v>
      </c>
      <c r="J172" s="194" t="s">
        <v>274</v>
      </c>
      <c r="K172" s="193" t="s">
        <v>274</v>
      </c>
      <c r="L172" s="193" t="s">
        <v>274</v>
      </c>
      <c r="M172" s="193" t="s">
        <v>274</v>
      </c>
      <c r="N172" s="193" t="s">
        <v>274</v>
      </c>
      <c r="O172" s="279" t="s">
        <v>274</v>
      </c>
      <c r="P172" s="280" t="s">
        <v>274</v>
      </c>
      <c r="Q172" s="465"/>
      <c r="R172" s="465"/>
      <c r="S172" s="465"/>
      <c r="T172" s="465"/>
      <c r="U172" s="465"/>
      <c r="V172" s="465"/>
      <c r="W172" s="465"/>
      <c r="X172" s="465"/>
      <c r="Y172" s="465"/>
      <c r="Z172" s="465"/>
    </row>
    <row r="173" spans="1:26" ht="29.25" customHeight="1">
      <c r="A173" s="741"/>
      <c r="B173" s="166"/>
      <c r="C173" s="504" t="s">
        <v>120</v>
      </c>
      <c r="D173" s="744" t="s">
        <v>225</v>
      </c>
      <c r="E173" s="745"/>
      <c r="F173" s="140">
        <v>156</v>
      </c>
      <c r="G173" s="195" t="s">
        <v>274</v>
      </c>
      <c r="H173" s="195" t="s">
        <v>274</v>
      </c>
      <c r="I173" s="195" t="s">
        <v>274</v>
      </c>
      <c r="J173" s="195" t="s">
        <v>274</v>
      </c>
      <c r="K173" s="187" t="s">
        <v>274</v>
      </c>
      <c r="L173" s="187" t="s">
        <v>274</v>
      </c>
      <c r="M173" s="187" t="s">
        <v>274</v>
      </c>
      <c r="N173" s="187" t="s">
        <v>274</v>
      </c>
      <c r="O173" s="281" t="s">
        <v>274</v>
      </c>
      <c r="P173" s="282" t="s">
        <v>274</v>
      </c>
      <c r="Q173" s="465"/>
      <c r="R173" s="465"/>
      <c r="S173" s="465"/>
      <c r="T173" s="465"/>
      <c r="U173" s="465"/>
      <c r="V173" s="465"/>
      <c r="W173" s="465"/>
      <c r="X173" s="465"/>
      <c r="Y173" s="465"/>
      <c r="Z173" s="465"/>
    </row>
    <row r="174" spans="1:26" ht="15">
      <c r="A174" s="741"/>
      <c r="B174" s="166"/>
      <c r="C174" s="504"/>
      <c r="D174" s="502"/>
      <c r="E174" s="502" t="s">
        <v>226</v>
      </c>
      <c r="F174" s="140">
        <v>157</v>
      </c>
      <c r="G174" s="194" t="s">
        <v>274</v>
      </c>
      <c r="H174" s="194" t="s">
        <v>274</v>
      </c>
      <c r="I174" s="194" t="s">
        <v>274</v>
      </c>
      <c r="J174" s="194" t="s">
        <v>274</v>
      </c>
      <c r="K174" s="78" t="s">
        <v>274</v>
      </c>
      <c r="L174" s="78" t="s">
        <v>274</v>
      </c>
      <c r="M174" s="78" t="s">
        <v>274</v>
      </c>
      <c r="N174" s="78" t="s">
        <v>274</v>
      </c>
      <c r="O174" s="277" t="s">
        <v>274</v>
      </c>
      <c r="P174" s="278" t="s">
        <v>274</v>
      </c>
      <c r="Q174" s="465"/>
      <c r="R174" s="465"/>
      <c r="S174" s="465"/>
      <c r="T174" s="465"/>
      <c r="U174" s="465"/>
      <c r="V174" s="465"/>
      <c r="W174" s="465"/>
      <c r="X174" s="465"/>
      <c r="Y174" s="465"/>
      <c r="Z174" s="465"/>
    </row>
    <row r="175" spans="1:26" ht="15">
      <c r="A175" s="741"/>
      <c r="B175" s="166"/>
      <c r="C175" s="504"/>
      <c r="D175" s="502"/>
      <c r="E175" s="502" t="s">
        <v>227</v>
      </c>
      <c r="F175" s="140">
        <v>158</v>
      </c>
      <c r="G175" s="186" t="s">
        <v>274</v>
      </c>
      <c r="H175" s="186" t="s">
        <v>274</v>
      </c>
      <c r="I175" s="186" t="s">
        <v>274</v>
      </c>
      <c r="J175" s="186" t="s">
        <v>274</v>
      </c>
      <c r="K175" s="77" t="s">
        <v>274</v>
      </c>
      <c r="L175" s="77" t="s">
        <v>274</v>
      </c>
      <c r="M175" s="77" t="s">
        <v>274</v>
      </c>
      <c r="N175" s="77" t="s">
        <v>274</v>
      </c>
      <c r="O175" s="283" t="s">
        <v>274</v>
      </c>
      <c r="P175" s="282" t="s">
        <v>274</v>
      </c>
      <c r="Q175" s="465"/>
      <c r="R175" s="465"/>
      <c r="S175" s="465"/>
      <c r="T175" s="465"/>
      <c r="U175" s="465"/>
      <c r="V175" s="465"/>
      <c r="W175" s="465"/>
      <c r="X175" s="465"/>
      <c r="Y175" s="465"/>
      <c r="Z175" s="465"/>
    </row>
    <row r="176" spans="1:26" ht="15">
      <c r="A176" s="741"/>
      <c r="B176" s="166"/>
      <c r="C176" s="504"/>
      <c r="D176" s="502"/>
      <c r="E176" s="502" t="s">
        <v>228</v>
      </c>
      <c r="F176" s="140">
        <v>159</v>
      </c>
      <c r="G176" s="186" t="s">
        <v>274</v>
      </c>
      <c r="H176" s="186" t="s">
        <v>274</v>
      </c>
      <c r="I176" s="186" t="s">
        <v>274</v>
      </c>
      <c r="J176" s="186" t="s">
        <v>274</v>
      </c>
      <c r="K176" s="77" t="s">
        <v>274</v>
      </c>
      <c r="L176" s="77" t="s">
        <v>274</v>
      </c>
      <c r="M176" s="77" t="s">
        <v>274</v>
      </c>
      <c r="N176" s="77" t="s">
        <v>274</v>
      </c>
      <c r="O176" s="283" t="s">
        <v>274</v>
      </c>
      <c r="P176" s="282" t="s">
        <v>274</v>
      </c>
      <c r="Q176" s="465"/>
      <c r="R176" s="465"/>
      <c r="S176" s="465"/>
      <c r="T176" s="465"/>
      <c r="U176" s="465"/>
      <c r="V176" s="465"/>
      <c r="W176" s="465"/>
      <c r="X176" s="465"/>
      <c r="Y176" s="465"/>
      <c r="Z176" s="465"/>
    </row>
    <row r="177" spans="1:26" ht="30">
      <c r="A177" s="741"/>
      <c r="B177" s="166"/>
      <c r="C177" s="504"/>
      <c r="D177" s="502"/>
      <c r="E177" s="502" t="s">
        <v>418</v>
      </c>
      <c r="F177" s="140">
        <v>160</v>
      </c>
      <c r="G177" s="196" t="s">
        <v>274</v>
      </c>
      <c r="H177" s="196" t="s">
        <v>274</v>
      </c>
      <c r="I177" s="196" t="s">
        <v>274</v>
      </c>
      <c r="J177" s="196" t="s">
        <v>274</v>
      </c>
      <c r="K177" s="79" t="s">
        <v>274</v>
      </c>
      <c r="L177" s="79" t="s">
        <v>274</v>
      </c>
      <c r="M177" s="79" t="s">
        <v>274</v>
      </c>
      <c r="N177" s="79" t="s">
        <v>274</v>
      </c>
      <c r="O177" s="284" t="s">
        <v>274</v>
      </c>
      <c r="P177" s="285" t="s">
        <v>274</v>
      </c>
      <c r="Q177" s="465"/>
      <c r="R177" s="465"/>
      <c r="S177" s="465"/>
      <c r="T177" s="465"/>
      <c r="U177" s="465"/>
      <c r="V177" s="465"/>
      <c r="W177" s="465"/>
      <c r="X177" s="465"/>
      <c r="Y177" s="465"/>
      <c r="Z177" s="465"/>
    </row>
    <row r="178" spans="1:26" s="60" customFormat="1" ht="15" customHeight="1">
      <c r="A178" s="248"/>
      <c r="B178" s="167">
        <v>8</v>
      </c>
      <c r="C178" s="504"/>
      <c r="D178" s="770" t="s">
        <v>229</v>
      </c>
      <c r="E178" s="771"/>
      <c r="F178" s="140">
        <v>161</v>
      </c>
      <c r="G178" s="253">
        <v>0</v>
      </c>
      <c r="H178" s="249">
        <v>0</v>
      </c>
      <c r="I178" s="249">
        <v>0</v>
      </c>
      <c r="J178" s="233">
        <v>0</v>
      </c>
      <c r="K178" s="233">
        <v>0</v>
      </c>
      <c r="L178" s="233">
        <v>0</v>
      </c>
      <c r="M178" s="233">
        <v>0</v>
      </c>
      <c r="N178" s="233">
        <v>0</v>
      </c>
      <c r="O178" s="275" t="str">
        <f t="shared" ref="O178" si="57">IF(J178=0," ",ROUND(N178,0)/ROUND(J178,0)*100)</f>
        <v xml:space="preserve"> </v>
      </c>
      <c r="P178" s="276" t="str">
        <f t="shared" ref="P178" si="58">IF(G178=0," ",ROUND(J178,0)/ROUND(G178,0)*100)</f>
        <v xml:space="preserve"> </v>
      </c>
      <c r="Q178" s="465"/>
      <c r="R178" s="465"/>
      <c r="S178" s="465"/>
      <c r="T178" s="465"/>
      <c r="U178" s="465"/>
      <c r="V178" s="465"/>
      <c r="W178" s="465"/>
      <c r="X178" s="465"/>
      <c r="Y178" s="465"/>
      <c r="Z178" s="465"/>
    </row>
    <row r="179" spans="1:26" s="60" customFormat="1" ht="14.25" customHeight="1">
      <c r="A179" s="250"/>
      <c r="B179" s="168">
        <v>9</v>
      </c>
      <c r="C179" s="501"/>
      <c r="D179" s="772" t="s">
        <v>230</v>
      </c>
      <c r="E179" s="773"/>
      <c r="F179" s="140">
        <v>162</v>
      </c>
      <c r="G179" s="80">
        <v>112307.196</v>
      </c>
      <c r="H179" s="146">
        <v>114173.84111000001</v>
      </c>
      <c r="I179" s="146">
        <v>114173.84111000001</v>
      </c>
      <c r="J179" s="80">
        <f>SUM(J180:J184)</f>
        <v>113941.68860000011</v>
      </c>
      <c r="K179" s="80">
        <f t="shared" ref="K179:N179" si="59">SUM(K180:K184)</f>
        <v>113941.68860000011</v>
      </c>
      <c r="L179" s="80">
        <f t="shared" si="59"/>
        <v>113941.68860000011</v>
      </c>
      <c r="M179" s="80">
        <f t="shared" si="59"/>
        <v>113941.68860000011</v>
      </c>
      <c r="N179" s="80">
        <f t="shared" si="59"/>
        <v>96850.435310000088</v>
      </c>
      <c r="O179" s="275">
        <f t="shared" ref="O179:O188" si="60">IF(J179=0," ",ROUND(N179,0)/ROUND(J179,0)*100)</f>
        <v>84.999385652349446</v>
      </c>
      <c r="P179" s="276">
        <f t="shared" ref="P179:P188" si="61">IF(G179=0," ",ROUND(J179,0)/ROUND(G179,0)*100)</f>
        <v>101.45583089210824</v>
      </c>
      <c r="Q179" s="465"/>
      <c r="R179" s="465"/>
      <c r="S179" s="465"/>
      <c r="T179" s="465"/>
      <c r="U179" s="465"/>
      <c r="V179" s="465"/>
      <c r="W179" s="465"/>
      <c r="X179" s="465"/>
      <c r="Y179" s="465"/>
      <c r="Z179" s="465"/>
    </row>
    <row r="180" spans="1:26" ht="30">
      <c r="A180" s="506"/>
      <c r="B180" s="169"/>
      <c r="C180" s="503"/>
      <c r="D180" s="170"/>
      <c r="E180" s="505" t="s">
        <v>231</v>
      </c>
      <c r="F180" s="140">
        <v>163</v>
      </c>
      <c r="G180" s="321">
        <v>48753.428999999996</v>
      </c>
      <c r="H180" s="146">
        <v>49086.465770000003</v>
      </c>
      <c r="I180" s="146">
        <v>49086.465770000003</v>
      </c>
      <c r="J180" s="321">
        <v>39535.745190000001</v>
      </c>
      <c r="K180" s="80">
        <f>+J180</f>
        <v>39535.745190000001</v>
      </c>
      <c r="L180" s="80">
        <f t="shared" ref="L180:M180" si="62">+K180</f>
        <v>39535.745190000001</v>
      </c>
      <c r="M180" s="80">
        <f t="shared" si="62"/>
        <v>39535.745190000001</v>
      </c>
      <c r="N180" s="80">
        <f>+M180*0.85</f>
        <v>33605.383411499999</v>
      </c>
      <c r="O180" s="275">
        <f t="shared" si="60"/>
        <v>84.998482395791171</v>
      </c>
      <c r="P180" s="276">
        <f t="shared" si="61"/>
        <v>81.094496748918004</v>
      </c>
      <c r="Q180" s="465"/>
      <c r="R180" s="465"/>
      <c r="S180" s="465"/>
      <c r="T180" s="465"/>
      <c r="U180" s="465"/>
      <c r="V180" s="465"/>
      <c r="W180" s="465"/>
      <c r="X180" s="465"/>
      <c r="Y180" s="465"/>
      <c r="Z180" s="465"/>
    </row>
    <row r="181" spans="1:26" ht="15">
      <c r="A181" s="507"/>
      <c r="B181" s="169"/>
      <c r="C181" s="503"/>
      <c r="D181" s="170"/>
      <c r="E181" s="505" t="s">
        <v>232</v>
      </c>
      <c r="F181" s="140">
        <v>164</v>
      </c>
      <c r="G181" s="321">
        <v>63090.669000000002</v>
      </c>
      <c r="H181" s="146">
        <v>63140.190289999999</v>
      </c>
      <c r="I181" s="146">
        <v>63140.190289999999</v>
      </c>
      <c r="J181" s="321">
        <v>72597.027600000103</v>
      </c>
      <c r="K181" s="80">
        <f t="shared" ref="K181:K184" si="63">+J181</f>
        <v>72597.027600000103</v>
      </c>
      <c r="L181" s="80">
        <f t="shared" ref="L181:M184" si="64">+K181</f>
        <v>72597.027600000103</v>
      </c>
      <c r="M181" s="80">
        <f t="shared" si="64"/>
        <v>72597.027600000103</v>
      </c>
      <c r="N181" s="80">
        <f t="shared" ref="N181:N184" si="65">+M181*0.85</f>
        <v>61707.473460000088</v>
      </c>
      <c r="O181" s="275">
        <f t="shared" si="60"/>
        <v>84.999380139675196</v>
      </c>
      <c r="P181" s="276">
        <f t="shared" si="61"/>
        <v>115.06712526350826</v>
      </c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</row>
    <row r="182" spans="1:26" ht="15">
      <c r="A182" s="507"/>
      <c r="B182" s="169"/>
      <c r="C182" s="503"/>
      <c r="D182" s="170"/>
      <c r="E182" s="510" t="s">
        <v>233</v>
      </c>
      <c r="F182" s="140">
        <v>165</v>
      </c>
      <c r="G182" s="80">
        <v>0</v>
      </c>
      <c r="H182" s="146"/>
      <c r="I182" s="146"/>
      <c r="J182" s="146"/>
      <c r="K182" s="80">
        <f t="shared" si="63"/>
        <v>0</v>
      </c>
      <c r="L182" s="80">
        <f t="shared" si="64"/>
        <v>0</v>
      </c>
      <c r="M182" s="80">
        <f t="shared" si="64"/>
        <v>0</v>
      </c>
      <c r="N182" s="80">
        <f t="shared" si="65"/>
        <v>0</v>
      </c>
      <c r="O182" s="275" t="str">
        <f t="shared" si="60"/>
        <v xml:space="preserve"> </v>
      </c>
      <c r="P182" s="276" t="str">
        <f t="shared" si="61"/>
        <v xml:space="preserve"> </v>
      </c>
      <c r="Q182" s="465"/>
      <c r="R182" s="465"/>
      <c r="S182" s="465"/>
      <c r="T182" s="465"/>
      <c r="U182" s="465"/>
      <c r="V182" s="465"/>
      <c r="W182" s="465"/>
      <c r="X182" s="465"/>
      <c r="Y182" s="465"/>
      <c r="Z182" s="465"/>
    </row>
    <row r="183" spans="1:26" ht="15">
      <c r="A183" s="507"/>
      <c r="B183" s="169"/>
      <c r="C183" s="503"/>
      <c r="D183" s="170"/>
      <c r="E183" s="510" t="s">
        <v>234</v>
      </c>
      <c r="F183" s="140">
        <v>166</v>
      </c>
      <c r="G183" s="80">
        <v>0</v>
      </c>
      <c r="H183" s="146"/>
      <c r="I183" s="146"/>
      <c r="J183" s="146"/>
      <c r="K183" s="32">
        <f t="shared" si="63"/>
        <v>0</v>
      </c>
      <c r="L183" s="80">
        <f t="shared" si="64"/>
        <v>0</v>
      </c>
      <c r="M183" s="80">
        <f t="shared" si="64"/>
        <v>0</v>
      </c>
      <c r="N183" s="80">
        <f t="shared" si="65"/>
        <v>0</v>
      </c>
      <c r="O183" s="275"/>
      <c r="P183" s="276" t="str">
        <f t="shared" si="61"/>
        <v xml:space="preserve"> </v>
      </c>
      <c r="Q183" s="465"/>
      <c r="R183" s="465"/>
      <c r="S183" s="465"/>
      <c r="T183" s="465"/>
      <c r="U183" s="465"/>
      <c r="V183" s="465"/>
      <c r="W183" s="465"/>
      <c r="X183" s="465"/>
      <c r="Y183" s="465"/>
      <c r="Z183" s="465"/>
    </row>
    <row r="184" spans="1:26" ht="15">
      <c r="A184" s="508"/>
      <c r="B184" s="169"/>
      <c r="C184" s="503"/>
      <c r="D184" s="257"/>
      <c r="E184" s="256" t="s">
        <v>235</v>
      </c>
      <c r="F184" s="258">
        <v>167</v>
      </c>
      <c r="G184" s="321">
        <v>463.09800000000001</v>
      </c>
      <c r="H184" s="260">
        <v>1947.1850500000073</v>
      </c>
      <c r="I184" s="260">
        <v>1947.1850500000073</v>
      </c>
      <c r="J184" s="519">
        <v>1808.91581</v>
      </c>
      <c r="K184" s="519">
        <f t="shared" si="63"/>
        <v>1808.91581</v>
      </c>
      <c r="L184" s="519">
        <f t="shared" si="64"/>
        <v>1808.91581</v>
      </c>
      <c r="M184" s="519">
        <f t="shared" si="64"/>
        <v>1808.91581</v>
      </c>
      <c r="N184" s="519">
        <f t="shared" si="65"/>
        <v>1537.5784384999999</v>
      </c>
      <c r="O184" s="275">
        <f t="shared" si="60"/>
        <v>85.019347705914868</v>
      </c>
      <c r="P184" s="276">
        <f t="shared" si="61"/>
        <v>390.71274298056153</v>
      </c>
      <c r="Q184" s="465"/>
      <c r="R184" s="465"/>
      <c r="S184" s="465"/>
      <c r="T184" s="465"/>
      <c r="U184" s="465"/>
      <c r="V184" s="465"/>
      <c r="W184" s="465"/>
      <c r="X184" s="465"/>
      <c r="Y184" s="465"/>
      <c r="Z184" s="465"/>
    </row>
    <row r="185" spans="1:26" ht="15" customHeight="1">
      <c r="A185" s="508"/>
      <c r="B185" s="169">
        <v>10</v>
      </c>
      <c r="C185" s="503"/>
      <c r="D185" s="767" t="s">
        <v>485</v>
      </c>
      <c r="E185" s="768"/>
      <c r="F185" s="140">
        <v>168</v>
      </c>
      <c r="G185" s="186"/>
      <c r="H185" s="146"/>
      <c r="I185" s="146"/>
      <c r="J185" s="321"/>
      <c r="K185" s="80"/>
      <c r="L185" s="80"/>
      <c r="M185" s="80"/>
      <c r="N185" s="80"/>
      <c r="O185" s="275" t="str">
        <f t="shared" si="60"/>
        <v xml:space="preserve"> </v>
      </c>
      <c r="P185" s="276" t="str">
        <f t="shared" si="61"/>
        <v xml:space="preserve"> </v>
      </c>
      <c r="Q185" s="465"/>
      <c r="R185" s="465"/>
      <c r="S185" s="465"/>
      <c r="T185" s="465"/>
      <c r="U185" s="465"/>
      <c r="V185" s="465"/>
      <c r="W185" s="465"/>
      <c r="X185" s="465"/>
      <c r="Y185" s="465"/>
      <c r="Z185" s="465"/>
    </row>
    <row r="186" spans="1:26" ht="15" customHeight="1">
      <c r="A186" s="508"/>
      <c r="B186" s="169">
        <v>11</v>
      </c>
      <c r="C186" s="503"/>
      <c r="D186" s="767" t="s">
        <v>486</v>
      </c>
      <c r="E186" s="768"/>
      <c r="F186" s="140">
        <v>169</v>
      </c>
      <c r="G186" s="186"/>
      <c r="H186" s="146"/>
      <c r="I186" s="146"/>
      <c r="J186" s="321"/>
      <c r="K186" s="80"/>
      <c r="L186" s="80"/>
      <c r="M186" s="80"/>
      <c r="N186" s="80"/>
      <c r="O186" s="275" t="str">
        <f t="shared" si="60"/>
        <v xml:space="preserve"> </v>
      </c>
      <c r="P186" s="276" t="str">
        <f t="shared" si="61"/>
        <v xml:space="preserve"> </v>
      </c>
      <c r="Q186" s="465"/>
      <c r="R186" s="465"/>
      <c r="S186" s="465"/>
      <c r="T186" s="465"/>
      <c r="U186" s="465"/>
      <c r="V186" s="465"/>
      <c r="W186" s="465"/>
      <c r="X186" s="465"/>
      <c r="Y186" s="465"/>
      <c r="Z186" s="465"/>
    </row>
    <row r="187" spans="1:26" ht="15">
      <c r="A187" s="503"/>
      <c r="B187" s="503"/>
      <c r="C187" s="503"/>
      <c r="D187" s="170"/>
      <c r="E187" s="251" t="s">
        <v>487</v>
      </c>
      <c r="F187" s="140">
        <v>170</v>
      </c>
      <c r="G187" s="254"/>
      <c r="H187" s="146"/>
      <c r="I187" s="146"/>
      <c r="J187" s="80"/>
      <c r="K187" s="32"/>
      <c r="L187" s="80"/>
      <c r="M187" s="80"/>
      <c r="N187" s="80"/>
      <c r="O187" s="275" t="str">
        <f t="shared" si="60"/>
        <v xml:space="preserve"> </v>
      </c>
      <c r="P187" s="276" t="str">
        <f t="shared" si="61"/>
        <v xml:space="preserve"> </v>
      </c>
      <c r="Q187" s="465"/>
      <c r="R187" s="465"/>
      <c r="S187" s="465"/>
      <c r="T187" s="465"/>
      <c r="U187" s="465"/>
      <c r="V187" s="465"/>
      <c r="W187" s="465"/>
      <c r="X187" s="465"/>
      <c r="Y187" s="465"/>
      <c r="Z187" s="465"/>
    </row>
    <row r="188" spans="1:26" ht="15">
      <c r="A188" s="503"/>
      <c r="B188" s="503"/>
      <c r="C188" s="503"/>
      <c r="D188" s="170"/>
      <c r="E188" s="251" t="s">
        <v>488</v>
      </c>
      <c r="F188" s="140">
        <v>171</v>
      </c>
      <c r="G188" s="186"/>
      <c r="H188" s="146"/>
      <c r="I188" s="146"/>
      <c r="J188" s="321"/>
      <c r="K188" s="80"/>
      <c r="L188" s="80"/>
      <c r="M188" s="80"/>
      <c r="N188" s="80"/>
      <c r="O188" s="275" t="str">
        <f t="shared" si="60"/>
        <v xml:space="preserve"> </v>
      </c>
      <c r="P188" s="276" t="str">
        <f t="shared" si="61"/>
        <v xml:space="preserve"> </v>
      </c>
      <c r="Q188" s="465"/>
      <c r="R188" s="465"/>
      <c r="S188" s="465"/>
      <c r="T188" s="465"/>
      <c r="U188" s="465"/>
      <c r="V188" s="465"/>
      <c r="W188" s="465"/>
      <c r="X188" s="465"/>
      <c r="Y188" s="465"/>
      <c r="Z188" s="465"/>
    </row>
    <row r="189" spans="1:26" ht="15" customHeight="1">
      <c r="A189" s="769" t="s">
        <v>489</v>
      </c>
      <c r="B189" s="769"/>
      <c r="C189" s="769"/>
      <c r="D189" s="769"/>
      <c r="E189" s="769"/>
      <c r="F189" s="769"/>
      <c r="G189" s="769"/>
      <c r="H189" s="769"/>
      <c r="I189" s="769"/>
      <c r="J189" s="769"/>
      <c r="K189" s="769"/>
      <c r="L189" s="769"/>
      <c r="M189" s="769"/>
      <c r="N189" s="769"/>
      <c r="O189" s="769"/>
      <c r="P189" s="769"/>
      <c r="Q189" s="465"/>
      <c r="R189" s="465"/>
      <c r="S189" s="465"/>
      <c r="T189" s="465"/>
      <c r="U189" s="465"/>
      <c r="V189" s="465"/>
      <c r="W189" s="465"/>
      <c r="X189" s="465"/>
      <c r="Y189" s="465"/>
      <c r="Z189" s="465"/>
    </row>
    <row r="190" spans="1:26">
      <c r="A190" s="722" t="s">
        <v>490</v>
      </c>
      <c r="B190" s="722"/>
      <c r="C190" s="722"/>
      <c r="D190" s="722"/>
      <c r="E190" s="722"/>
      <c r="F190" s="722"/>
      <c r="G190" s="722"/>
      <c r="H190" s="722"/>
      <c r="I190" s="722"/>
      <c r="J190" s="722"/>
      <c r="K190" s="722"/>
      <c r="L190" s="174"/>
      <c r="M190" s="174"/>
      <c r="N190" s="132"/>
      <c r="O190" s="132"/>
      <c r="P190" s="227"/>
      <c r="Q190" s="465"/>
      <c r="R190" s="465"/>
      <c r="S190" s="465"/>
      <c r="T190" s="465"/>
      <c r="U190" s="465"/>
      <c r="V190" s="465"/>
      <c r="W190" s="465"/>
      <c r="X190" s="465"/>
      <c r="Y190" s="465"/>
      <c r="Z190" s="465"/>
    </row>
    <row r="191" spans="1:26">
      <c r="E191" s="171"/>
      <c r="H191" s="147"/>
      <c r="I191" s="174"/>
      <c r="J191" s="174"/>
      <c r="K191" s="174"/>
      <c r="L191" s="174"/>
      <c r="M191" s="174"/>
      <c r="N191" s="29"/>
      <c r="O191" s="29"/>
      <c r="P191" s="29"/>
    </row>
    <row r="192" spans="1:26" hidden="1">
      <c r="E192" s="222" t="s">
        <v>391</v>
      </c>
      <c r="G192" s="223">
        <v>1944573.6254099996</v>
      </c>
      <c r="H192" s="205">
        <f>H42-H52-H63-H70-H135-H144</f>
        <v>2192854.157803305</v>
      </c>
      <c r="I192" s="205">
        <f>J42-J52-J63-J70-J135-J144</f>
        <v>1854968.8744600005</v>
      </c>
      <c r="J192" s="205"/>
      <c r="K192" s="205"/>
      <c r="L192" s="205"/>
      <c r="M192" s="205">
        <f>N42-N52-N63-N70-N135-N144</f>
        <v>2458176.7817233922</v>
      </c>
      <c r="N192" s="520">
        <f>M192/I192</f>
        <v>1.325184921196584</v>
      </c>
      <c r="O192" s="205"/>
      <c r="P192" s="205"/>
    </row>
    <row r="193" spans="1:107" hidden="1">
      <c r="E193" s="222" t="s">
        <v>390</v>
      </c>
      <c r="G193" s="223">
        <v>13671640.537999999</v>
      </c>
      <c r="H193" s="218" t="e">
        <f>#REF!</f>
        <v>#REF!</v>
      </c>
      <c r="I193" s="219">
        <v>16758216</v>
      </c>
      <c r="J193" s="219"/>
      <c r="K193" s="219"/>
      <c r="L193" s="219"/>
      <c r="M193" s="219">
        <v>14755000</v>
      </c>
      <c r="N193" s="520">
        <f>M193/I193</f>
        <v>0.88046364839789626</v>
      </c>
      <c r="O193" s="29"/>
      <c r="P193" s="29"/>
    </row>
    <row r="194" spans="1:107" ht="15" hidden="1">
      <c r="E194" s="224" t="s">
        <v>392</v>
      </c>
      <c r="G194" s="225">
        <v>142.23411009125815</v>
      </c>
      <c r="H194" s="220" t="e">
        <f>H192/H193*1000</f>
        <v>#REF!</v>
      </c>
      <c r="I194" s="220">
        <f>I192/I193*1000</f>
        <v>110.69011608753584</v>
      </c>
      <c r="J194" s="221"/>
      <c r="K194" s="221"/>
      <c r="L194" s="221"/>
      <c r="M194" s="220">
        <f>M192/M193*1000</f>
        <v>166.59957856478431</v>
      </c>
      <c r="N194" s="520"/>
      <c r="O194" s="206"/>
      <c r="P194" s="206"/>
    </row>
    <row r="195" spans="1:107" s="129" customFormat="1">
      <c r="A195" s="155"/>
      <c r="B195" s="155"/>
      <c r="C195" s="155"/>
      <c r="D195" s="155"/>
      <c r="E195" s="88" t="s">
        <v>310</v>
      </c>
      <c r="F195" s="139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</row>
    <row r="196" spans="1:107" s="129" customFormat="1">
      <c r="A196" s="155"/>
      <c r="B196" s="155"/>
      <c r="C196" s="155"/>
      <c r="D196" s="155"/>
      <c r="E196" s="89" t="s">
        <v>319</v>
      </c>
      <c r="F196" s="139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</row>
    <row r="197" spans="1:107" s="129" customFormat="1">
      <c r="A197" s="155"/>
      <c r="B197" s="155"/>
      <c r="C197" s="155"/>
      <c r="D197" s="155"/>
      <c r="F197" s="139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</row>
    <row r="198" spans="1:107" s="129" customFormat="1">
      <c r="A198" s="155"/>
      <c r="B198" s="155"/>
      <c r="C198" s="155"/>
      <c r="D198" s="155"/>
      <c r="E198" s="88" t="s">
        <v>311</v>
      </c>
      <c r="F198" s="139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</row>
    <row r="199" spans="1:107" s="129" customFormat="1">
      <c r="A199" s="155"/>
      <c r="B199" s="155"/>
      <c r="C199" s="155"/>
      <c r="D199" s="155"/>
      <c r="E199" s="89" t="s">
        <v>317</v>
      </c>
      <c r="F199" s="139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</row>
    <row r="200" spans="1:107" s="129" customFormat="1">
      <c r="A200" s="155"/>
      <c r="B200" s="155"/>
      <c r="C200" s="155"/>
      <c r="D200" s="155"/>
      <c r="F200" s="139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</row>
    <row r="201" spans="1:107" s="129" customFormat="1">
      <c r="A201" s="155"/>
      <c r="B201" s="155"/>
      <c r="C201" s="155"/>
      <c r="D201" s="155"/>
      <c r="E201" s="89" t="s">
        <v>311</v>
      </c>
      <c r="F201" s="139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</row>
    <row r="202" spans="1:107" s="129" customFormat="1">
      <c r="A202" s="155"/>
      <c r="B202" s="155"/>
      <c r="C202" s="155"/>
      <c r="D202" s="155"/>
      <c r="E202" s="83" t="s">
        <v>402</v>
      </c>
      <c r="F202" s="139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</row>
    <row r="203" spans="1:107" s="129" customFormat="1">
      <c r="A203" s="155"/>
      <c r="B203" s="155"/>
      <c r="C203" s="155"/>
      <c r="D203" s="155"/>
      <c r="E203" s="83"/>
      <c r="F203" s="139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</row>
    <row r="204" spans="1:107" s="129" customFormat="1">
      <c r="A204" s="155"/>
      <c r="B204" s="155"/>
      <c r="C204" s="155"/>
      <c r="D204" s="155"/>
      <c r="E204" s="89" t="s">
        <v>311</v>
      </c>
      <c r="F204" s="139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</row>
    <row r="205" spans="1:107" s="27" customFormat="1">
      <c r="A205" s="155"/>
      <c r="B205" s="155"/>
      <c r="C205" s="155"/>
      <c r="D205" s="155"/>
      <c r="E205" s="83" t="s">
        <v>403</v>
      </c>
      <c r="F205" s="139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</row>
    <row r="206" spans="1:107" s="27" customFormat="1">
      <c r="A206" s="155"/>
      <c r="B206" s="155"/>
      <c r="C206" s="155"/>
      <c r="D206" s="155"/>
      <c r="E206" s="83"/>
      <c r="F206" s="139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</row>
    <row r="207" spans="1:107" s="27" customFormat="1">
      <c r="A207" s="155"/>
      <c r="B207" s="155"/>
      <c r="C207" s="155"/>
      <c r="D207" s="155"/>
      <c r="E207" s="89" t="s">
        <v>311</v>
      </c>
      <c r="F207" s="139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</row>
    <row r="208" spans="1:107" s="27" customFormat="1">
      <c r="A208" s="155"/>
      <c r="B208" s="155"/>
      <c r="C208" s="155"/>
      <c r="D208" s="155"/>
      <c r="E208" s="83" t="s">
        <v>400</v>
      </c>
      <c r="F208" s="139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</row>
    <row r="209" spans="1:107" s="27" customFormat="1">
      <c r="A209" s="155"/>
      <c r="B209" s="155"/>
      <c r="C209" s="155"/>
      <c r="D209" s="155"/>
      <c r="E209" s="83"/>
      <c r="F209" s="139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</row>
    <row r="210" spans="1:107" s="27" customFormat="1">
      <c r="A210" s="155"/>
      <c r="B210" s="155"/>
      <c r="C210" s="155"/>
      <c r="D210" s="155"/>
      <c r="E210" s="83" t="s">
        <v>308</v>
      </c>
      <c r="F210" s="139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</row>
    <row r="211" spans="1:107" s="27" customFormat="1">
      <c r="A211" s="155"/>
      <c r="B211" s="155"/>
      <c r="C211" s="155"/>
      <c r="D211" s="155"/>
      <c r="E211" s="83" t="s">
        <v>309</v>
      </c>
      <c r="F211" s="139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</row>
    <row r="212" spans="1:107" s="27" customFormat="1">
      <c r="A212" s="155"/>
      <c r="B212" s="155"/>
      <c r="C212" s="155"/>
      <c r="D212" s="155"/>
      <c r="E212" s="139"/>
      <c r="F212" s="139"/>
      <c r="G212" s="205"/>
      <c r="H212" s="205"/>
      <c r="I212" s="205"/>
      <c r="J212" s="463"/>
      <c r="K212" s="205"/>
      <c r="L212" s="205"/>
      <c r="M212" s="205"/>
      <c r="N212" s="463"/>
      <c r="O212" s="205"/>
      <c r="P212" s="205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</row>
    <row r="213" spans="1:107" s="27" customFormat="1">
      <c r="A213" s="155"/>
      <c r="B213" s="155"/>
      <c r="C213" s="155"/>
      <c r="D213" s="155"/>
      <c r="E213" s="139"/>
      <c r="F213" s="139"/>
      <c r="G213" s="205"/>
      <c r="H213" s="205"/>
      <c r="I213" s="205"/>
      <c r="J213" s="463"/>
      <c r="K213" s="205"/>
      <c r="L213" s="205"/>
      <c r="M213" s="205"/>
      <c r="N213" s="463"/>
      <c r="O213" s="205"/>
      <c r="P213" s="205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</row>
    <row r="214" spans="1:107" s="27" customFormat="1">
      <c r="A214" s="155"/>
      <c r="B214" s="155"/>
      <c r="C214" s="155"/>
      <c r="D214" s="155"/>
      <c r="E214" s="139"/>
      <c r="F214" s="139"/>
      <c r="G214" s="205"/>
      <c r="H214" s="205"/>
      <c r="I214" s="205"/>
      <c r="J214" s="463"/>
      <c r="K214" s="205"/>
      <c r="L214" s="205"/>
      <c r="M214" s="205"/>
      <c r="N214" s="463"/>
      <c r="O214" s="205"/>
      <c r="P214" s="205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</row>
    <row r="215" spans="1:107" s="27" customFormat="1">
      <c r="A215" s="155"/>
      <c r="B215" s="155"/>
      <c r="C215" s="155"/>
      <c r="D215" s="155"/>
      <c r="E215" s="139"/>
      <c r="F215" s="139"/>
      <c r="G215" s="205"/>
      <c r="H215" s="205"/>
      <c r="I215" s="205"/>
      <c r="J215" s="463"/>
      <c r="K215" s="205"/>
      <c r="L215" s="205"/>
      <c r="M215" s="205"/>
      <c r="N215" s="463"/>
      <c r="O215" s="205"/>
      <c r="P215" s="205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</row>
    <row r="216" spans="1:107" s="27" customFormat="1">
      <c r="A216" s="155"/>
      <c r="B216" s="155"/>
      <c r="C216" s="155"/>
      <c r="D216" s="155"/>
      <c r="E216" s="139"/>
      <c r="F216" s="139"/>
      <c r="G216" s="205"/>
      <c r="H216" s="205"/>
      <c r="I216" s="205"/>
      <c r="J216" s="463"/>
      <c r="K216" s="205"/>
      <c r="L216" s="205"/>
      <c r="M216" s="205"/>
      <c r="N216" s="463"/>
      <c r="O216" s="205"/>
      <c r="P216" s="205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</row>
    <row r="217" spans="1:107" s="27" customFormat="1">
      <c r="A217" s="155"/>
      <c r="B217" s="155"/>
      <c r="C217" s="155"/>
      <c r="D217" s="155"/>
      <c r="E217" s="139"/>
      <c r="F217" s="139"/>
      <c r="G217" s="205"/>
      <c r="H217" s="205"/>
      <c r="I217" s="205"/>
      <c r="J217" s="463"/>
      <c r="K217" s="205"/>
      <c r="L217" s="205"/>
      <c r="M217" s="205"/>
      <c r="N217" s="463"/>
      <c r="O217" s="205"/>
      <c r="P217" s="205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</row>
    <row r="218" spans="1:107" s="27" customFormat="1">
      <c r="A218" s="155"/>
      <c r="B218" s="155"/>
      <c r="C218" s="155"/>
      <c r="D218" s="155"/>
      <c r="E218" s="139"/>
      <c r="F218" s="139"/>
      <c r="G218" s="205"/>
      <c r="H218" s="205"/>
      <c r="I218" s="205"/>
      <c r="J218" s="463"/>
      <c r="K218" s="205"/>
      <c r="L218" s="205"/>
      <c r="M218" s="205"/>
      <c r="N218" s="463"/>
      <c r="O218" s="205"/>
      <c r="P218" s="205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</row>
    <row r="219" spans="1:107" s="27" customFormat="1">
      <c r="A219" s="155"/>
      <c r="B219" s="155"/>
      <c r="C219" s="155"/>
      <c r="D219" s="155"/>
      <c r="E219" s="139"/>
      <c r="F219" s="139"/>
      <c r="G219" s="205"/>
      <c r="H219" s="205"/>
      <c r="I219" s="205"/>
      <c r="J219" s="463"/>
      <c r="K219" s="205"/>
      <c r="L219" s="205"/>
      <c r="M219" s="205"/>
      <c r="N219" s="463"/>
      <c r="O219" s="205"/>
      <c r="P219" s="205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</row>
    <row r="220" spans="1:107" s="27" customFormat="1">
      <c r="A220" s="155"/>
      <c r="B220" s="155"/>
      <c r="C220" s="155"/>
      <c r="D220" s="155"/>
      <c r="E220" s="139"/>
      <c r="F220" s="139"/>
      <c r="G220" s="205"/>
      <c r="H220" s="205"/>
      <c r="I220" s="205"/>
      <c r="J220" s="463"/>
      <c r="K220" s="205"/>
      <c r="L220" s="205"/>
      <c r="M220" s="205"/>
      <c r="N220" s="463"/>
      <c r="O220" s="205"/>
      <c r="P220" s="205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</row>
    <row r="221" spans="1:107" s="27" customFormat="1">
      <c r="A221" s="155"/>
      <c r="B221" s="155"/>
      <c r="C221" s="155"/>
      <c r="D221" s="155"/>
      <c r="E221" s="139"/>
      <c r="F221" s="139"/>
      <c r="G221" s="205"/>
      <c r="H221" s="205"/>
      <c r="I221" s="205"/>
      <c r="J221" s="463"/>
      <c r="K221" s="205"/>
      <c r="L221" s="205"/>
      <c r="M221" s="205"/>
      <c r="N221" s="463"/>
      <c r="O221" s="205"/>
      <c r="P221" s="205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</row>
    <row r="222" spans="1:107" s="27" customFormat="1">
      <c r="A222" s="155"/>
      <c r="B222" s="155"/>
      <c r="C222" s="155"/>
      <c r="D222" s="155"/>
      <c r="E222" s="139"/>
      <c r="F222" s="139"/>
      <c r="G222" s="205"/>
      <c r="H222" s="205"/>
      <c r="I222" s="205"/>
      <c r="J222" s="463"/>
      <c r="K222" s="205"/>
      <c r="L222" s="205"/>
      <c r="M222" s="205"/>
      <c r="N222" s="463"/>
      <c r="O222" s="205"/>
      <c r="P222" s="205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</row>
    <row r="223" spans="1:107" s="27" customFormat="1">
      <c r="A223" s="155"/>
      <c r="B223" s="155"/>
      <c r="C223" s="155"/>
      <c r="D223" s="155"/>
      <c r="E223" s="139"/>
      <c r="F223" s="139"/>
      <c r="G223" s="205"/>
      <c r="H223" s="205"/>
      <c r="I223" s="205"/>
      <c r="J223" s="463"/>
      <c r="K223" s="205"/>
      <c r="L223" s="205"/>
      <c r="M223" s="205"/>
      <c r="N223" s="463"/>
      <c r="O223" s="205"/>
      <c r="P223" s="205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</row>
    <row r="224" spans="1:107" s="27" customFormat="1">
      <c r="A224" s="155"/>
      <c r="B224" s="155"/>
      <c r="C224" s="155"/>
      <c r="D224" s="155"/>
      <c r="E224" s="139"/>
      <c r="F224" s="139"/>
      <c r="G224" s="205"/>
      <c r="H224" s="205"/>
      <c r="I224" s="205"/>
      <c r="J224" s="463"/>
      <c r="K224" s="205"/>
      <c r="L224" s="205"/>
      <c r="M224" s="205"/>
      <c r="N224" s="463"/>
      <c r="O224" s="205"/>
      <c r="P224" s="205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</row>
    <row r="225" spans="1:107" s="27" customFormat="1">
      <c r="A225" s="155"/>
      <c r="B225" s="155"/>
      <c r="C225" s="155"/>
      <c r="D225" s="155"/>
      <c r="E225" s="139"/>
      <c r="F225" s="139"/>
      <c r="G225" s="205"/>
      <c r="H225" s="205"/>
      <c r="I225" s="205"/>
      <c r="J225" s="463"/>
      <c r="K225" s="205"/>
      <c r="L225" s="205"/>
      <c r="M225" s="205"/>
      <c r="N225" s="463"/>
      <c r="O225" s="205"/>
      <c r="P225" s="205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</row>
    <row r="226" spans="1:107" s="27" customFormat="1">
      <c r="A226" s="155"/>
      <c r="B226" s="155"/>
      <c r="C226" s="155"/>
      <c r="D226" s="155"/>
      <c r="E226" s="139"/>
      <c r="F226" s="139"/>
      <c r="G226" s="205"/>
      <c r="H226" s="205"/>
      <c r="I226" s="205"/>
      <c r="J226" s="463"/>
      <c r="K226" s="205"/>
      <c r="L226" s="205"/>
      <c r="M226" s="205"/>
      <c r="N226" s="463"/>
      <c r="O226" s="205"/>
      <c r="P226" s="205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</row>
    <row r="227" spans="1:107" s="27" customFormat="1">
      <c r="A227" s="155"/>
      <c r="B227" s="155"/>
      <c r="C227" s="155"/>
      <c r="D227" s="155"/>
      <c r="E227" s="139"/>
      <c r="F227" s="139"/>
      <c r="G227" s="205"/>
      <c r="H227" s="205"/>
      <c r="I227" s="205"/>
      <c r="J227" s="463"/>
      <c r="K227" s="205"/>
      <c r="L227" s="205"/>
      <c r="M227" s="205"/>
      <c r="N227" s="463"/>
      <c r="O227" s="205"/>
      <c r="P227" s="205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</row>
    <row r="228" spans="1:107" s="27" customFormat="1">
      <c r="A228" s="155"/>
      <c r="B228" s="155"/>
      <c r="C228" s="155"/>
      <c r="D228" s="155"/>
      <c r="E228" s="139"/>
      <c r="F228" s="139"/>
      <c r="G228" s="205"/>
      <c r="H228" s="205"/>
      <c r="I228" s="205"/>
      <c r="J228" s="463"/>
      <c r="K228" s="205"/>
      <c r="L228" s="205"/>
      <c r="M228" s="205"/>
      <c r="N228" s="463"/>
      <c r="O228" s="205"/>
      <c r="P228" s="205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</row>
    <row r="229" spans="1:107" s="27" customFormat="1">
      <c r="A229" s="155"/>
      <c r="B229" s="155"/>
      <c r="C229" s="155"/>
      <c r="D229" s="155"/>
      <c r="E229" s="139"/>
      <c r="F229" s="139"/>
      <c r="G229" s="205"/>
      <c r="H229" s="205"/>
      <c r="I229" s="205"/>
      <c r="J229" s="463"/>
      <c r="K229" s="205"/>
      <c r="L229" s="205"/>
      <c r="M229" s="205"/>
      <c r="N229" s="463"/>
      <c r="O229" s="205"/>
      <c r="P229" s="205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</row>
    <row r="230" spans="1:107" s="27" customFormat="1">
      <c r="A230" s="155"/>
      <c r="B230" s="155"/>
      <c r="C230" s="155"/>
      <c r="D230" s="155"/>
      <c r="E230" s="139"/>
      <c r="F230" s="139"/>
      <c r="G230" s="205"/>
      <c r="H230" s="205"/>
      <c r="I230" s="205"/>
      <c r="J230" s="463"/>
      <c r="K230" s="205"/>
      <c r="L230" s="205"/>
      <c r="M230" s="205"/>
      <c r="N230" s="463"/>
      <c r="O230" s="205"/>
      <c r="P230" s="205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</row>
    <row r="231" spans="1:107" s="27" customFormat="1">
      <c r="A231" s="155"/>
      <c r="B231" s="155"/>
      <c r="C231" s="155"/>
      <c r="D231" s="155"/>
      <c r="E231" s="139"/>
      <c r="F231" s="139"/>
      <c r="G231" s="205"/>
      <c r="H231" s="205"/>
      <c r="I231" s="205"/>
      <c r="J231" s="463"/>
      <c r="K231" s="205"/>
      <c r="L231" s="205"/>
      <c r="M231" s="205"/>
      <c r="N231" s="463"/>
      <c r="O231" s="205"/>
      <c r="P231" s="205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</row>
    <row r="232" spans="1:107" s="27" customFormat="1">
      <c r="A232" s="155"/>
      <c r="B232" s="155"/>
      <c r="C232" s="155"/>
      <c r="D232" s="155"/>
      <c r="E232" s="139"/>
      <c r="F232" s="139"/>
      <c r="G232" s="205"/>
      <c r="H232" s="205"/>
      <c r="I232" s="205"/>
      <c r="J232" s="463"/>
      <c r="K232" s="205"/>
      <c r="L232" s="205"/>
      <c r="M232" s="205"/>
      <c r="N232" s="463"/>
      <c r="O232" s="205"/>
      <c r="P232" s="205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</row>
    <row r="233" spans="1:107" s="27" customFormat="1">
      <c r="A233" s="155"/>
      <c r="B233" s="155"/>
      <c r="C233" s="155"/>
      <c r="D233" s="155"/>
      <c r="E233" s="139"/>
      <c r="F233" s="139"/>
      <c r="G233" s="205"/>
      <c r="H233" s="205"/>
      <c r="I233" s="205"/>
      <c r="J233" s="463"/>
      <c r="K233" s="205"/>
      <c r="L233" s="205"/>
      <c r="M233" s="205"/>
      <c r="N233" s="463"/>
      <c r="O233" s="205"/>
      <c r="P233" s="205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</row>
    <row r="234" spans="1:107" s="27" customFormat="1">
      <c r="A234" s="155"/>
      <c r="B234" s="155"/>
      <c r="C234" s="155"/>
      <c r="D234" s="155"/>
      <c r="E234" s="139"/>
      <c r="F234" s="139"/>
      <c r="G234" s="205"/>
      <c r="H234" s="205"/>
      <c r="I234" s="205"/>
      <c r="J234" s="463"/>
      <c r="K234" s="205"/>
      <c r="L234" s="205"/>
      <c r="M234" s="205"/>
      <c r="N234" s="463"/>
      <c r="O234" s="205"/>
      <c r="P234" s="205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</row>
    <row r="235" spans="1:107" s="27" customFormat="1">
      <c r="A235" s="155"/>
      <c r="B235" s="155"/>
      <c r="C235" s="155"/>
      <c r="D235" s="155"/>
      <c r="E235" s="139"/>
      <c r="F235" s="139"/>
      <c r="G235" s="205"/>
      <c r="H235" s="205"/>
      <c r="I235" s="205"/>
      <c r="J235" s="463"/>
      <c r="K235" s="205"/>
      <c r="L235" s="205"/>
      <c r="M235" s="205"/>
      <c r="N235" s="463"/>
      <c r="O235" s="205"/>
      <c r="P235" s="205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</row>
    <row r="236" spans="1:107" s="27" customFormat="1">
      <c r="A236" s="155"/>
      <c r="B236" s="155"/>
      <c r="C236" s="155"/>
      <c r="D236" s="155"/>
      <c r="E236" s="139"/>
      <c r="F236" s="139"/>
      <c r="G236" s="205"/>
      <c r="H236" s="205"/>
      <c r="I236" s="205"/>
      <c r="J236" s="463"/>
      <c r="K236" s="205"/>
      <c r="L236" s="205"/>
      <c r="M236" s="205"/>
      <c r="N236" s="463"/>
      <c r="O236" s="205"/>
      <c r="P236" s="205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</row>
    <row r="237" spans="1:107" s="27" customFormat="1">
      <c r="A237" s="155"/>
      <c r="B237" s="155"/>
      <c r="C237" s="155"/>
      <c r="D237" s="155"/>
      <c r="E237" s="139"/>
      <c r="F237" s="139"/>
      <c r="G237" s="205"/>
      <c r="H237" s="205"/>
      <c r="I237" s="205"/>
      <c r="J237" s="463"/>
      <c r="K237" s="205"/>
      <c r="L237" s="205"/>
      <c r="M237" s="205"/>
      <c r="N237" s="463"/>
      <c r="O237" s="205"/>
      <c r="P237" s="205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</row>
    <row r="238" spans="1:107" s="27" customFormat="1">
      <c r="A238" s="155"/>
      <c r="B238" s="155"/>
      <c r="C238" s="155"/>
      <c r="D238" s="155"/>
      <c r="E238" s="139"/>
      <c r="F238" s="139"/>
      <c r="G238" s="205"/>
      <c r="H238" s="205"/>
      <c r="I238" s="205"/>
      <c r="J238" s="463"/>
      <c r="K238" s="205"/>
      <c r="L238" s="205"/>
      <c r="M238" s="205"/>
      <c r="N238" s="463"/>
      <c r="O238" s="205"/>
      <c r="P238" s="205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</row>
    <row r="239" spans="1:107" s="27" customFormat="1">
      <c r="A239" s="155"/>
      <c r="B239" s="155"/>
      <c r="C239" s="155"/>
      <c r="D239" s="155"/>
      <c r="E239" s="139"/>
      <c r="F239" s="139"/>
      <c r="G239" s="205"/>
      <c r="H239" s="205"/>
      <c r="I239" s="205"/>
      <c r="J239" s="463"/>
      <c r="K239" s="205"/>
      <c r="L239" s="205"/>
      <c r="M239" s="205"/>
      <c r="N239" s="463"/>
      <c r="O239" s="205"/>
      <c r="P239" s="205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</row>
    <row r="240" spans="1:107" s="27" customFormat="1">
      <c r="A240" s="155"/>
      <c r="B240" s="155"/>
      <c r="C240" s="155"/>
      <c r="D240" s="155"/>
      <c r="E240" s="139"/>
      <c r="F240" s="139"/>
      <c r="G240" s="205"/>
      <c r="H240" s="205"/>
      <c r="I240" s="205"/>
      <c r="J240" s="463"/>
      <c r="K240" s="205"/>
      <c r="L240" s="205"/>
      <c r="M240" s="205"/>
      <c r="N240" s="463"/>
      <c r="O240" s="205"/>
      <c r="P240" s="205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</row>
    <row r="241" spans="1:107" s="27" customFormat="1">
      <c r="A241" s="155"/>
      <c r="B241" s="155"/>
      <c r="C241" s="155"/>
      <c r="D241" s="155"/>
      <c r="E241" s="139"/>
      <c r="F241" s="139"/>
      <c r="G241" s="205"/>
      <c r="H241" s="205"/>
      <c r="I241" s="205"/>
      <c r="J241" s="463"/>
      <c r="K241" s="205"/>
      <c r="L241" s="205"/>
      <c r="M241" s="205"/>
      <c r="N241" s="463"/>
      <c r="O241" s="205"/>
      <c r="P241" s="205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</row>
    <row r="242" spans="1:107" s="27" customFormat="1">
      <c r="A242" s="155"/>
      <c r="B242" s="155"/>
      <c r="C242" s="155"/>
      <c r="D242" s="155"/>
      <c r="E242" s="139"/>
      <c r="F242" s="139"/>
      <c r="G242" s="205"/>
      <c r="H242" s="205"/>
      <c r="I242" s="205"/>
      <c r="J242" s="463"/>
      <c r="K242" s="205"/>
      <c r="L242" s="205"/>
      <c r="M242" s="205"/>
      <c r="N242" s="463"/>
      <c r="O242" s="205"/>
      <c r="P242" s="205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</row>
    <row r="243" spans="1:107" s="27" customFormat="1">
      <c r="A243" s="155"/>
      <c r="B243" s="155"/>
      <c r="C243" s="155"/>
      <c r="D243" s="155"/>
      <c r="E243" s="139"/>
      <c r="F243" s="139"/>
      <c r="G243" s="205"/>
      <c r="H243" s="205"/>
      <c r="I243" s="205"/>
      <c r="J243" s="463"/>
      <c r="K243" s="205"/>
      <c r="L243" s="205"/>
      <c r="M243" s="205"/>
      <c r="N243" s="463"/>
      <c r="O243" s="205"/>
      <c r="P243" s="205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</row>
    <row r="244" spans="1:107" s="27" customFormat="1">
      <c r="A244" s="155"/>
      <c r="B244" s="155"/>
      <c r="C244" s="155"/>
      <c r="D244" s="155"/>
      <c r="E244" s="139"/>
      <c r="F244" s="139"/>
      <c r="G244" s="205"/>
      <c r="H244" s="205"/>
      <c r="I244" s="205"/>
      <c r="J244" s="463"/>
      <c r="K244" s="205"/>
      <c r="L244" s="205"/>
      <c r="M244" s="205"/>
      <c r="N244" s="463"/>
      <c r="O244" s="205"/>
      <c r="P244" s="205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</row>
    <row r="245" spans="1:107" s="27" customFormat="1">
      <c r="A245" s="155"/>
      <c r="B245" s="155"/>
      <c r="C245" s="155"/>
      <c r="D245" s="155"/>
      <c r="E245" s="139"/>
      <c r="F245" s="139"/>
      <c r="G245" s="205"/>
      <c r="H245" s="205"/>
      <c r="I245" s="205"/>
      <c r="J245" s="463"/>
      <c r="K245" s="205"/>
      <c r="L245" s="205"/>
      <c r="M245" s="205"/>
      <c r="N245" s="463"/>
      <c r="O245" s="205"/>
      <c r="P245" s="205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</row>
    <row r="246" spans="1:107" s="27" customFormat="1">
      <c r="A246" s="155"/>
      <c r="B246" s="155"/>
      <c r="C246" s="155"/>
      <c r="D246" s="155"/>
      <c r="E246" s="139"/>
      <c r="F246" s="139"/>
      <c r="G246" s="205"/>
      <c r="H246" s="205"/>
      <c r="I246" s="205"/>
      <c r="J246" s="463"/>
      <c r="K246" s="205"/>
      <c r="L246" s="205"/>
      <c r="M246" s="205"/>
      <c r="N246" s="463"/>
      <c r="O246" s="205"/>
      <c r="P246" s="205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</row>
    <row r="247" spans="1:107" s="27" customFormat="1">
      <c r="A247" s="155"/>
      <c r="B247" s="155"/>
      <c r="C247" s="155"/>
      <c r="D247" s="155"/>
      <c r="E247" s="139"/>
      <c r="F247" s="139"/>
      <c r="G247" s="205"/>
      <c r="H247" s="205"/>
      <c r="I247" s="205"/>
      <c r="J247" s="463"/>
      <c r="K247" s="205"/>
      <c r="L247" s="205"/>
      <c r="M247" s="205"/>
      <c r="N247" s="463"/>
      <c r="O247" s="205"/>
      <c r="P247" s="205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</row>
    <row r="248" spans="1:107" s="27" customFormat="1">
      <c r="A248" s="155"/>
      <c r="B248" s="155"/>
      <c r="C248" s="155"/>
      <c r="D248" s="155"/>
      <c r="E248" s="139"/>
      <c r="F248" s="139"/>
      <c r="G248" s="205"/>
      <c r="H248" s="205"/>
      <c r="I248" s="205"/>
      <c r="J248" s="463"/>
      <c r="K248" s="205"/>
      <c r="L248" s="205"/>
      <c r="M248" s="205"/>
      <c r="N248" s="463"/>
      <c r="O248" s="205"/>
      <c r="P248" s="205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</row>
    <row r="249" spans="1:107" s="27" customFormat="1">
      <c r="A249" s="155"/>
      <c r="B249" s="155"/>
      <c r="C249" s="155"/>
      <c r="D249" s="155"/>
      <c r="E249" s="139"/>
      <c r="F249" s="139"/>
      <c r="G249" s="205"/>
      <c r="H249" s="205"/>
      <c r="I249" s="205"/>
      <c r="J249" s="463"/>
      <c r="K249" s="205"/>
      <c r="L249" s="205"/>
      <c r="M249" s="205"/>
      <c r="N249" s="463"/>
      <c r="O249" s="205"/>
      <c r="P249" s="205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</row>
    <row r="250" spans="1:107" s="27" customFormat="1">
      <c r="A250" s="155"/>
      <c r="B250" s="155"/>
      <c r="C250" s="155"/>
      <c r="D250" s="155"/>
      <c r="E250" s="139"/>
      <c r="F250" s="139"/>
      <c r="G250" s="205"/>
      <c r="H250" s="205"/>
      <c r="I250" s="205"/>
      <c r="J250" s="463"/>
      <c r="K250" s="205"/>
      <c r="L250" s="205"/>
      <c r="M250" s="205"/>
      <c r="N250" s="463"/>
      <c r="O250" s="205"/>
      <c r="P250" s="205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</row>
    <row r="251" spans="1:107" s="27" customFormat="1">
      <c r="A251" s="155"/>
      <c r="B251" s="155"/>
      <c r="C251" s="155"/>
      <c r="D251" s="155"/>
      <c r="E251" s="139"/>
      <c r="F251" s="139"/>
      <c r="G251" s="205"/>
      <c r="H251" s="205"/>
      <c r="I251" s="205"/>
      <c r="J251" s="463"/>
      <c r="K251" s="205"/>
      <c r="L251" s="205"/>
      <c r="M251" s="205"/>
      <c r="N251" s="463"/>
      <c r="O251" s="205"/>
      <c r="P251" s="205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</row>
    <row r="252" spans="1:107" s="27" customFormat="1">
      <c r="A252" s="155"/>
      <c r="B252" s="155"/>
      <c r="C252" s="155"/>
      <c r="D252" s="155"/>
      <c r="E252" s="139"/>
      <c r="F252" s="139"/>
      <c r="G252" s="205"/>
      <c r="H252" s="205"/>
      <c r="I252" s="205"/>
      <c r="J252" s="463"/>
      <c r="K252" s="205"/>
      <c r="L252" s="205"/>
      <c r="M252" s="205"/>
      <c r="N252" s="463"/>
      <c r="O252" s="205"/>
      <c r="P252" s="205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</row>
    <row r="253" spans="1:107" s="27" customFormat="1">
      <c r="A253" s="155"/>
      <c r="B253" s="155"/>
      <c r="C253" s="155"/>
      <c r="D253" s="155"/>
      <c r="E253" s="139"/>
      <c r="F253" s="139"/>
      <c r="G253" s="205"/>
      <c r="H253" s="205"/>
      <c r="I253" s="205"/>
      <c r="J253" s="463"/>
      <c r="K253" s="205"/>
      <c r="L253" s="205"/>
      <c r="M253" s="205"/>
      <c r="N253" s="463"/>
      <c r="O253" s="205"/>
      <c r="P253" s="205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</row>
    <row r="254" spans="1:107" s="27" customFormat="1">
      <c r="A254" s="155"/>
      <c r="B254" s="155"/>
      <c r="C254" s="155"/>
      <c r="D254" s="155"/>
      <c r="E254" s="139"/>
      <c r="F254" s="139"/>
      <c r="G254" s="205"/>
      <c r="H254" s="205"/>
      <c r="I254" s="205"/>
      <c r="J254" s="463"/>
      <c r="K254" s="205"/>
      <c r="L254" s="205"/>
      <c r="M254" s="205"/>
      <c r="N254" s="463"/>
      <c r="O254" s="205"/>
      <c r="P254" s="205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</row>
    <row r="255" spans="1:107" s="27" customFormat="1">
      <c r="A255" s="155"/>
      <c r="B255" s="155"/>
      <c r="C255" s="155"/>
      <c r="D255" s="155"/>
      <c r="E255" s="139"/>
      <c r="F255" s="139"/>
      <c r="G255" s="205"/>
      <c r="H255" s="205"/>
      <c r="I255" s="205"/>
      <c r="J255" s="463"/>
      <c r="K255" s="205"/>
      <c r="L255" s="205"/>
      <c r="M255" s="205"/>
      <c r="N255" s="463"/>
      <c r="O255" s="205"/>
      <c r="P255" s="205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</row>
    <row r="256" spans="1:107" s="27" customFormat="1">
      <c r="A256" s="155"/>
      <c r="B256" s="155"/>
      <c r="C256" s="155"/>
      <c r="D256" s="155"/>
      <c r="E256" s="139"/>
      <c r="F256" s="139"/>
      <c r="G256" s="205"/>
      <c r="H256" s="205"/>
      <c r="I256" s="205"/>
      <c r="J256" s="463"/>
      <c r="K256" s="205"/>
      <c r="L256" s="205"/>
      <c r="M256" s="205"/>
      <c r="N256" s="463"/>
      <c r="O256" s="205"/>
      <c r="P256" s="205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</row>
    <row r="257" spans="1:107" s="27" customFormat="1">
      <c r="A257" s="155"/>
      <c r="B257" s="155"/>
      <c r="C257" s="155"/>
      <c r="D257" s="155"/>
      <c r="E257" s="139"/>
      <c r="F257" s="139"/>
      <c r="G257" s="205"/>
      <c r="H257" s="205"/>
      <c r="I257" s="205"/>
      <c r="J257" s="463"/>
      <c r="K257" s="205"/>
      <c r="L257" s="205"/>
      <c r="M257" s="205"/>
      <c r="N257" s="463"/>
      <c r="O257" s="205"/>
      <c r="P257" s="205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</row>
    <row r="258" spans="1:107" s="27" customFormat="1">
      <c r="A258" s="155"/>
      <c r="B258" s="155"/>
      <c r="C258" s="155"/>
      <c r="D258" s="155"/>
      <c r="E258" s="139"/>
      <c r="F258" s="139"/>
      <c r="G258" s="205"/>
      <c r="H258" s="205"/>
      <c r="I258" s="205"/>
      <c r="J258" s="463"/>
      <c r="K258" s="205"/>
      <c r="L258" s="205"/>
      <c r="M258" s="205"/>
      <c r="N258" s="463"/>
      <c r="O258" s="205"/>
      <c r="P258" s="205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</row>
    <row r="259" spans="1:107" s="27" customFormat="1">
      <c r="A259" s="155"/>
      <c r="B259" s="155"/>
      <c r="C259" s="155"/>
      <c r="D259" s="155"/>
      <c r="E259" s="139"/>
      <c r="F259" s="139"/>
      <c r="G259" s="205"/>
      <c r="H259" s="205"/>
      <c r="I259" s="205"/>
      <c r="J259" s="463"/>
      <c r="K259" s="205"/>
      <c r="L259" s="205"/>
      <c r="M259" s="205"/>
      <c r="N259" s="463"/>
      <c r="O259" s="205"/>
      <c r="P259" s="205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</row>
    <row r="260" spans="1:107" s="27" customFormat="1">
      <c r="A260" s="155"/>
      <c r="B260" s="155"/>
      <c r="C260" s="155"/>
      <c r="D260" s="155"/>
      <c r="E260" s="139"/>
      <c r="F260" s="139"/>
      <c r="G260" s="205"/>
      <c r="H260" s="205"/>
      <c r="I260" s="205"/>
      <c r="J260" s="463"/>
      <c r="K260" s="205"/>
      <c r="L260" s="205"/>
      <c r="M260" s="205"/>
      <c r="N260" s="463"/>
      <c r="O260" s="205"/>
      <c r="P260" s="205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</row>
    <row r="261" spans="1:107" s="27" customFormat="1">
      <c r="A261" s="155"/>
      <c r="B261" s="155"/>
      <c r="C261" s="155"/>
      <c r="D261" s="155"/>
      <c r="E261" s="139"/>
      <c r="F261" s="139"/>
      <c r="G261" s="205"/>
      <c r="H261" s="205"/>
      <c r="I261" s="205"/>
      <c r="J261" s="463"/>
      <c r="K261" s="205"/>
      <c r="L261" s="205"/>
      <c r="M261" s="205"/>
      <c r="N261" s="463"/>
      <c r="O261" s="205"/>
      <c r="P261" s="205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</row>
    <row r="262" spans="1:107" s="27" customFormat="1">
      <c r="A262" s="155"/>
      <c r="B262" s="155"/>
      <c r="C262" s="155"/>
      <c r="D262" s="155"/>
      <c r="E262" s="139"/>
      <c r="F262" s="139"/>
      <c r="G262" s="205"/>
      <c r="H262" s="205"/>
      <c r="I262" s="205"/>
      <c r="J262" s="463"/>
      <c r="K262" s="205"/>
      <c r="L262" s="205"/>
      <c r="M262" s="205"/>
      <c r="N262" s="463"/>
      <c r="O262" s="205"/>
      <c r="P262" s="205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</row>
    <row r="263" spans="1:107" s="27" customFormat="1">
      <c r="A263" s="155"/>
      <c r="B263" s="155"/>
      <c r="C263" s="155"/>
      <c r="D263" s="155"/>
      <c r="E263" s="139"/>
      <c r="F263" s="139"/>
      <c r="G263" s="205"/>
      <c r="H263" s="205"/>
      <c r="I263" s="205"/>
      <c r="J263" s="463"/>
      <c r="K263" s="205"/>
      <c r="L263" s="205"/>
      <c r="M263" s="205"/>
      <c r="N263" s="463"/>
      <c r="O263" s="205"/>
      <c r="P263" s="205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</row>
    <row r="264" spans="1:107" s="27" customFormat="1">
      <c r="A264" s="155"/>
      <c r="B264" s="155"/>
      <c r="C264" s="155"/>
      <c r="D264" s="155"/>
      <c r="E264" s="139"/>
      <c r="F264" s="139"/>
      <c r="G264" s="205"/>
      <c r="H264" s="205"/>
      <c r="I264" s="205"/>
      <c r="J264" s="463"/>
      <c r="K264" s="205"/>
      <c r="L264" s="205"/>
      <c r="M264" s="205"/>
      <c r="N264" s="463"/>
      <c r="O264" s="205"/>
      <c r="P264" s="205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</row>
    <row r="265" spans="1:107" s="27" customFormat="1">
      <c r="A265" s="155"/>
      <c r="B265" s="155"/>
      <c r="C265" s="155"/>
      <c r="D265" s="155"/>
      <c r="E265" s="139"/>
      <c r="F265" s="139"/>
      <c r="G265" s="205"/>
      <c r="H265" s="205"/>
      <c r="I265" s="205"/>
      <c r="J265" s="463"/>
      <c r="K265" s="205"/>
      <c r="L265" s="205"/>
      <c r="M265" s="205"/>
      <c r="N265" s="463"/>
      <c r="O265" s="205"/>
      <c r="P265" s="205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</row>
    <row r="266" spans="1:107" s="27" customFormat="1">
      <c r="A266" s="155"/>
      <c r="B266" s="155"/>
      <c r="C266" s="155"/>
      <c r="D266" s="155"/>
      <c r="E266" s="139"/>
      <c r="F266" s="139"/>
      <c r="G266" s="205"/>
      <c r="H266" s="205"/>
      <c r="I266" s="205"/>
      <c r="J266" s="463"/>
      <c r="K266" s="205"/>
      <c r="L266" s="205"/>
      <c r="M266" s="205"/>
      <c r="N266" s="463"/>
      <c r="O266" s="205"/>
      <c r="P266" s="205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</row>
    <row r="267" spans="1:107" s="27" customFormat="1">
      <c r="A267" s="155"/>
      <c r="B267" s="155"/>
      <c r="C267" s="155"/>
      <c r="D267" s="155"/>
      <c r="E267" s="139"/>
      <c r="F267" s="139"/>
      <c r="G267" s="205"/>
      <c r="H267" s="205"/>
      <c r="I267" s="205"/>
      <c r="J267" s="463"/>
      <c r="K267" s="205"/>
      <c r="L267" s="205"/>
      <c r="M267" s="205"/>
      <c r="N267" s="463"/>
      <c r="O267" s="205"/>
      <c r="P267" s="205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</row>
    <row r="268" spans="1:107" s="27" customFormat="1">
      <c r="A268" s="155"/>
      <c r="B268" s="155"/>
      <c r="C268" s="155"/>
      <c r="D268" s="155"/>
      <c r="E268" s="139"/>
      <c r="F268" s="139"/>
      <c r="G268" s="205"/>
      <c r="H268" s="205"/>
      <c r="I268" s="205"/>
      <c r="J268" s="463"/>
      <c r="K268" s="205"/>
      <c r="L268" s="205"/>
      <c r="M268" s="205"/>
      <c r="N268" s="463"/>
      <c r="O268" s="205"/>
      <c r="P268" s="205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</row>
    <row r="269" spans="1:107" s="27" customFormat="1">
      <c r="A269" s="155"/>
      <c r="B269" s="155"/>
      <c r="C269" s="155"/>
      <c r="D269" s="155"/>
      <c r="E269" s="139"/>
      <c r="F269" s="139"/>
      <c r="G269" s="205"/>
      <c r="H269" s="205"/>
      <c r="I269" s="205"/>
      <c r="J269" s="463"/>
      <c r="K269" s="205"/>
      <c r="L269" s="205"/>
      <c r="M269" s="205"/>
      <c r="N269" s="463"/>
      <c r="O269" s="205"/>
      <c r="P269" s="205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</row>
    <row r="270" spans="1:107" s="27" customFormat="1">
      <c r="A270" s="155"/>
      <c r="B270" s="155"/>
      <c r="C270" s="155"/>
      <c r="D270" s="155"/>
      <c r="E270" s="139"/>
      <c r="F270" s="139"/>
      <c r="G270" s="205"/>
      <c r="H270" s="205"/>
      <c r="I270" s="205"/>
      <c r="J270" s="463"/>
      <c r="K270" s="205"/>
      <c r="L270" s="205"/>
      <c r="M270" s="205"/>
      <c r="N270" s="463"/>
      <c r="O270" s="205"/>
      <c r="P270" s="205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</row>
    <row r="271" spans="1:107" s="27" customFormat="1">
      <c r="A271" s="155"/>
      <c r="B271" s="155"/>
      <c r="C271" s="155"/>
      <c r="D271" s="155"/>
      <c r="E271" s="139"/>
      <c r="F271" s="139"/>
      <c r="G271" s="205"/>
      <c r="H271" s="205"/>
      <c r="I271" s="205"/>
      <c r="J271" s="463"/>
      <c r="K271" s="205"/>
      <c r="L271" s="205"/>
      <c r="M271" s="205"/>
      <c r="N271" s="463"/>
      <c r="O271" s="205"/>
      <c r="P271" s="205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</row>
    <row r="272" spans="1:107" s="27" customFormat="1">
      <c r="A272" s="155"/>
      <c r="B272" s="155"/>
      <c r="C272" s="155"/>
      <c r="D272" s="155"/>
      <c r="E272" s="139"/>
      <c r="F272" s="139"/>
      <c r="G272" s="205"/>
      <c r="H272" s="205"/>
      <c r="I272" s="205"/>
      <c r="J272" s="463"/>
      <c r="K272" s="205"/>
      <c r="L272" s="205"/>
      <c r="M272" s="205"/>
      <c r="N272" s="463"/>
      <c r="O272" s="205"/>
      <c r="P272" s="205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</row>
    <row r="273" spans="1:107" s="27" customFormat="1">
      <c r="A273" s="155"/>
      <c r="B273" s="155"/>
      <c r="C273" s="155"/>
      <c r="D273" s="155"/>
      <c r="E273" s="139"/>
      <c r="F273" s="139"/>
      <c r="G273" s="205"/>
      <c r="H273" s="205"/>
      <c r="I273" s="205"/>
      <c r="J273" s="463"/>
      <c r="K273" s="205"/>
      <c r="L273" s="205"/>
      <c r="M273" s="205"/>
      <c r="N273" s="463"/>
      <c r="O273" s="205"/>
      <c r="P273" s="205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</row>
    <row r="274" spans="1:107" s="27" customFormat="1">
      <c r="A274" s="155"/>
      <c r="B274" s="155"/>
      <c r="C274" s="155"/>
      <c r="D274" s="155"/>
      <c r="E274" s="139"/>
      <c r="F274" s="139"/>
      <c r="G274" s="205"/>
      <c r="H274" s="205"/>
      <c r="I274" s="205"/>
      <c r="J274" s="463"/>
      <c r="K274" s="205"/>
      <c r="L274" s="205"/>
      <c r="M274" s="205"/>
      <c r="N274" s="463"/>
      <c r="O274" s="205"/>
      <c r="P274" s="205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</row>
    <row r="275" spans="1:107" s="27" customFormat="1">
      <c r="A275" s="155"/>
      <c r="B275" s="155"/>
      <c r="C275" s="155"/>
      <c r="D275" s="155"/>
      <c r="E275" s="139"/>
      <c r="F275" s="139"/>
      <c r="G275" s="205"/>
      <c r="H275" s="205"/>
      <c r="I275" s="205"/>
      <c r="J275" s="463"/>
      <c r="K275" s="205"/>
      <c r="L275" s="205"/>
      <c r="M275" s="205"/>
      <c r="N275" s="463"/>
      <c r="O275" s="205"/>
      <c r="P275" s="205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</row>
    <row r="276" spans="1:107" s="27" customFormat="1">
      <c r="A276" s="155"/>
      <c r="B276" s="155"/>
      <c r="C276" s="155"/>
      <c r="D276" s="155"/>
      <c r="E276" s="139"/>
      <c r="F276" s="139"/>
      <c r="G276" s="205"/>
      <c r="H276" s="205"/>
      <c r="I276" s="205"/>
      <c r="J276" s="463"/>
      <c r="K276" s="205"/>
      <c r="L276" s="205"/>
      <c r="M276" s="205"/>
      <c r="N276" s="463"/>
      <c r="O276" s="205"/>
      <c r="P276" s="205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</row>
    <row r="277" spans="1:107" s="27" customFormat="1">
      <c r="A277" s="155"/>
      <c r="B277" s="155"/>
      <c r="C277" s="155"/>
      <c r="D277" s="155"/>
      <c r="E277" s="139"/>
      <c r="F277" s="139"/>
      <c r="G277" s="205"/>
      <c r="H277" s="205"/>
      <c r="I277" s="205"/>
      <c r="J277" s="463"/>
      <c r="K277" s="205"/>
      <c r="L277" s="205"/>
      <c r="M277" s="205"/>
      <c r="N277" s="463"/>
      <c r="O277" s="205"/>
      <c r="P277" s="205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</row>
    <row r="278" spans="1:107" s="27" customFormat="1">
      <c r="A278" s="155"/>
      <c r="B278" s="155"/>
      <c r="C278" s="155"/>
      <c r="D278" s="155"/>
      <c r="E278" s="139"/>
      <c r="F278" s="139"/>
      <c r="G278" s="205"/>
      <c r="H278" s="205"/>
      <c r="I278" s="205"/>
      <c r="J278" s="463"/>
      <c r="K278" s="205"/>
      <c r="L278" s="205"/>
      <c r="M278" s="205"/>
      <c r="N278" s="463"/>
      <c r="O278" s="205"/>
      <c r="P278" s="205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</row>
    <row r="279" spans="1:107" s="27" customFormat="1">
      <c r="A279" s="155"/>
      <c r="B279" s="155"/>
      <c r="C279" s="155"/>
      <c r="D279" s="155"/>
      <c r="E279" s="139"/>
      <c r="F279" s="139"/>
      <c r="G279" s="205"/>
      <c r="H279" s="205"/>
      <c r="I279" s="205"/>
      <c r="J279" s="463"/>
      <c r="K279" s="205"/>
      <c r="L279" s="205"/>
      <c r="M279" s="205"/>
      <c r="N279" s="463"/>
      <c r="O279" s="205"/>
      <c r="P279" s="205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</row>
    <row r="280" spans="1:107" s="27" customFormat="1">
      <c r="A280" s="155"/>
      <c r="B280" s="155"/>
      <c r="C280" s="155"/>
      <c r="D280" s="155"/>
      <c r="E280" s="139"/>
      <c r="F280" s="139"/>
      <c r="G280" s="205"/>
      <c r="H280" s="205"/>
      <c r="I280" s="205"/>
      <c r="J280" s="463"/>
      <c r="K280" s="205"/>
      <c r="L280" s="205"/>
      <c r="M280" s="205"/>
      <c r="N280" s="463"/>
      <c r="O280" s="205"/>
      <c r="P280" s="205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</row>
    <row r="281" spans="1:107" s="27" customFormat="1">
      <c r="A281" s="155"/>
      <c r="B281" s="155"/>
      <c r="C281" s="155"/>
      <c r="D281" s="155"/>
      <c r="E281" s="139"/>
      <c r="F281" s="139"/>
      <c r="G281" s="205"/>
      <c r="H281" s="205"/>
      <c r="I281" s="205"/>
      <c r="J281" s="463"/>
      <c r="K281" s="205"/>
      <c r="L281" s="205"/>
      <c r="M281" s="205"/>
      <c r="N281" s="463"/>
      <c r="O281" s="205"/>
      <c r="P281" s="205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</row>
    <row r="282" spans="1:107" s="27" customFormat="1">
      <c r="A282" s="155"/>
      <c r="B282" s="155"/>
      <c r="C282" s="155"/>
      <c r="D282" s="155"/>
      <c r="E282" s="139"/>
      <c r="F282" s="139"/>
      <c r="G282" s="205"/>
      <c r="H282" s="205"/>
      <c r="I282" s="205"/>
      <c r="J282" s="463"/>
      <c r="K282" s="205"/>
      <c r="L282" s="205"/>
      <c r="M282" s="205"/>
      <c r="N282" s="463"/>
      <c r="O282" s="205"/>
      <c r="P282" s="205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</row>
    <row r="283" spans="1:107" s="27" customFormat="1">
      <c r="A283" s="155"/>
      <c r="B283" s="155"/>
      <c r="C283" s="155"/>
      <c r="D283" s="155"/>
      <c r="E283" s="139"/>
      <c r="F283" s="139"/>
      <c r="G283" s="205"/>
      <c r="H283" s="205"/>
      <c r="I283" s="205"/>
      <c r="J283" s="463"/>
      <c r="K283" s="205"/>
      <c r="L283" s="205"/>
      <c r="M283" s="205"/>
      <c r="N283" s="463"/>
      <c r="O283" s="205"/>
      <c r="P283" s="205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</row>
    <row r="284" spans="1:107" s="27" customFormat="1">
      <c r="A284" s="155"/>
      <c r="B284" s="155"/>
      <c r="C284" s="155"/>
      <c r="D284" s="155"/>
      <c r="E284" s="139"/>
      <c r="F284" s="139"/>
      <c r="G284" s="205"/>
      <c r="H284" s="205"/>
      <c r="I284" s="205"/>
      <c r="J284" s="463"/>
      <c r="K284" s="205"/>
      <c r="L284" s="205"/>
      <c r="M284" s="205"/>
      <c r="N284" s="463"/>
      <c r="O284" s="205"/>
      <c r="P284" s="205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</row>
    <row r="285" spans="1:107" s="27" customFormat="1">
      <c r="A285" s="155"/>
      <c r="B285" s="155"/>
      <c r="C285" s="155"/>
      <c r="D285" s="155"/>
      <c r="E285" s="139"/>
      <c r="F285" s="139"/>
      <c r="G285" s="205"/>
      <c r="H285" s="205"/>
      <c r="I285" s="205"/>
      <c r="J285" s="463"/>
      <c r="K285" s="205"/>
      <c r="L285" s="205"/>
      <c r="M285" s="205"/>
      <c r="N285" s="463"/>
      <c r="O285" s="205"/>
      <c r="P285" s="205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</row>
    <row r="286" spans="1:107" s="27" customFormat="1">
      <c r="A286" s="155"/>
      <c r="B286" s="155"/>
      <c r="C286" s="155"/>
      <c r="D286" s="155"/>
      <c r="E286" s="139"/>
      <c r="F286" s="139"/>
      <c r="G286" s="205"/>
      <c r="H286" s="205"/>
      <c r="I286" s="205"/>
      <c r="J286" s="463"/>
      <c r="K286" s="205"/>
      <c r="L286" s="205"/>
      <c r="M286" s="205"/>
      <c r="N286" s="463"/>
      <c r="O286" s="205"/>
      <c r="P286" s="205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</row>
    <row r="287" spans="1:107" s="27" customFormat="1">
      <c r="A287" s="155"/>
      <c r="B287" s="155"/>
      <c r="C287" s="155"/>
      <c r="D287" s="155"/>
      <c r="E287" s="139"/>
      <c r="F287" s="139"/>
      <c r="G287" s="205"/>
      <c r="H287" s="205"/>
      <c r="I287" s="205"/>
      <c r="J287" s="463"/>
      <c r="K287" s="205"/>
      <c r="L287" s="205"/>
      <c r="M287" s="205"/>
      <c r="N287" s="463"/>
      <c r="O287" s="205"/>
      <c r="P287" s="205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</row>
    <row r="288" spans="1:107" s="27" customFormat="1">
      <c r="A288" s="155"/>
      <c r="B288" s="155"/>
      <c r="C288" s="155"/>
      <c r="D288" s="155"/>
      <c r="E288" s="139"/>
      <c r="F288" s="139"/>
      <c r="G288" s="205"/>
      <c r="H288" s="205"/>
      <c r="I288" s="205"/>
      <c r="J288" s="463"/>
      <c r="K288" s="205"/>
      <c r="L288" s="205"/>
      <c r="M288" s="205"/>
      <c r="N288" s="463"/>
      <c r="O288" s="205"/>
      <c r="P288" s="205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</row>
    <row r="289" spans="1:107" s="27" customFormat="1">
      <c r="A289" s="155"/>
      <c r="B289" s="155"/>
      <c r="C289" s="155"/>
      <c r="D289" s="155"/>
      <c r="E289" s="139"/>
      <c r="F289" s="139"/>
      <c r="G289" s="205"/>
      <c r="H289" s="205"/>
      <c r="I289" s="205"/>
      <c r="J289" s="463"/>
      <c r="K289" s="205"/>
      <c r="L289" s="205"/>
      <c r="M289" s="205"/>
      <c r="N289" s="463"/>
      <c r="O289" s="205"/>
      <c r="P289" s="205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</row>
    <row r="290" spans="1:107" s="27" customFormat="1">
      <c r="A290" s="155"/>
      <c r="B290" s="155"/>
      <c r="C290" s="155"/>
      <c r="D290" s="155"/>
      <c r="E290" s="139"/>
      <c r="F290" s="139"/>
      <c r="G290" s="205"/>
      <c r="H290" s="205"/>
      <c r="I290" s="205"/>
      <c r="J290" s="463"/>
      <c r="K290" s="205"/>
      <c r="L290" s="205"/>
      <c r="M290" s="205"/>
      <c r="N290" s="463"/>
      <c r="O290" s="205"/>
      <c r="P290" s="205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</row>
    <row r="291" spans="1:107" s="27" customFormat="1">
      <c r="A291" s="155"/>
      <c r="B291" s="155"/>
      <c r="C291" s="155"/>
      <c r="D291" s="155"/>
      <c r="E291" s="139"/>
      <c r="F291" s="139"/>
      <c r="G291" s="205"/>
      <c r="H291" s="205"/>
      <c r="I291" s="205"/>
      <c r="J291" s="463"/>
      <c r="K291" s="205"/>
      <c r="L291" s="205"/>
      <c r="M291" s="205"/>
      <c r="N291" s="463"/>
      <c r="O291" s="205"/>
      <c r="P291" s="205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</row>
    <row r="292" spans="1:107" s="27" customFormat="1">
      <c r="A292" s="155"/>
      <c r="B292" s="155"/>
      <c r="C292" s="155"/>
      <c r="D292" s="155"/>
      <c r="E292" s="139"/>
      <c r="F292" s="139"/>
      <c r="G292" s="205"/>
      <c r="H292" s="205"/>
      <c r="I292" s="205"/>
      <c r="J292" s="463"/>
      <c r="K292" s="205"/>
      <c r="L292" s="205"/>
      <c r="M292" s="205"/>
      <c r="N292" s="463"/>
      <c r="O292" s="205"/>
      <c r="P292" s="205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</row>
    <row r="293" spans="1:107" s="27" customFormat="1">
      <c r="A293" s="155"/>
      <c r="B293" s="155"/>
      <c r="C293" s="155"/>
      <c r="D293" s="155"/>
      <c r="E293" s="139"/>
      <c r="F293" s="139"/>
      <c r="G293" s="205"/>
      <c r="H293" s="205"/>
      <c r="I293" s="205"/>
      <c r="J293" s="463"/>
      <c r="K293" s="205"/>
      <c r="L293" s="205"/>
      <c r="M293" s="205"/>
      <c r="N293" s="463"/>
      <c r="O293" s="205"/>
      <c r="P293" s="205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</row>
    <row r="294" spans="1:107" s="27" customFormat="1">
      <c r="A294" s="155"/>
      <c r="B294" s="155"/>
      <c r="C294" s="155"/>
      <c r="D294" s="155"/>
      <c r="E294" s="139"/>
      <c r="F294" s="139"/>
      <c r="G294" s="205"/>
      <c r="H294" s="205"/>
      <c r="I294" s="205"/>
      <c r="J294" s="463"/>
      <c r="K294" s="205"/>
      <c r="L294" s="205"/>
      <c r="M294" s="205"/>
      <c r="N294" s="463"/>
      <c r="O294" s="205"/>
      <c r="P294" s="205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</row>
    <row r="295" spans="1:107" s="27" customFormat="1">
      <c r="A295" s="155"/>
      <c r="B295" s="155"/>
      <c r="C295" s="155"/>
      <c r="D295" s="155"/>
      <c r="E295" s="139"/>
      <c r="F295" s="139"/>
      <c r="G295" s="205"/>
      <c r="H295" s="205"/>
      <c r="I295" s="205"/>
      <c r="J295" s="463"/>
      <c r="K295" s="205"/>
      <c r="L295" s="205"/>
      <c r="M295" s="205"/>
      <c r="N295" s="463"/>
      <c r="O295" s="205"/>
      <c r="P295" s="205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</row>
    <row r="296" spans="1:107" s="27" customFormat="1">
      <c r="A296" s="155"/>
      <c r="B296" s="155"/>
      <c r="C296" s="155"/>
      <c r="D296" s="155"/>
      <c r="E296" s="139"/>
      <c r="F296" s="139"/>
      <c r="G296" s="205"/>
      <c r="H296" s="205"/>
      <c r="I296" s="205"/>
      <c r="J296" s="463"/>
      <c r="K296" s="205"/>
      <c r="L296" s="205"/>
      <c r="M296" s="205"/>
      <c r="N296" s="463"/>
      <c r="O296" s="205"/>
      <c r="P296" s="205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</row>
    <row r="297" spans="1:107" s="27" customFormat="1">
      <c r="A297" s="155"/>
      <c r="B297" s="155"/>
      <c r="C297" s="155"/>
      <c r="D297" s="155"/>
      <c r="E297" s="139"/>
      <c r="F297" s="139"/>
      <c r="G297" s="205"/>
      <c r="H297" s="205"/>
      <c r="I297" s="205"/>
      <c r="J297" s="463"/>
      <c r="K297" s="205"/>
      <c r="L297" s="205"/>
      <c r="M297" s="205"/>
      <c r="N297" s="463"/>
      <c r="O297" s="205"/>
      <c r="P297" s="205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</row>
    <row r="298" spans="1:107" s="27" customFormat="1">
      <c r="A298" s="155"/>
      <c r="B298" s="155"/>
      <c r="C298" s="155"/>
      <c r="D298" s="155"/>
      <c r="E298" s="139"/>
      <c r="F298" s="139"/>
      <c r="G298" s="205"/>
      <c r="H298" s="205"/>
      <c r="I298" s="205"/>
      <c r="J298" s="463"/>
      <c r="K298" s="205"/>
      <c r="L298" s="205"/>
      <c r="M298" s="205"/>
      <c r="N298" s="463"/>
      <c r="O298" s="205"/>
      <c r="P298" s="205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</row>
    <row r="299" spans="1:107" s="27" customFormat="1">
      <c r="A299" s="155"/>
      <c r="B299" s="155"/>
      <c r="C299" s="155"/>
      <c r="D299" s="155"/>
      <c r="E299" s="139"/>
      <c r="F299" s="139"/>
      <c r="G299" s="205"/>
      <c r="H299" s="205"/>
      <c r="I299" s="205"/>
      <c r="J299" s="463"/>
      <c r="K299" s="205"/>
      <c r="L299" s="205"/>
      <c r="M299" s="205"/>
      <c r="N299" s="463"/>
      <c r="O299" s="205"/>
      <c r="P299" s="205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</row>
    <row r="300" spans="1:107" s="27" customFormat="1">
      <c r="A300" s="155"/>
      <c r="B300" s="155"/>
      <c r="C300" s="155"/>
      <c r="D300" s="155"/>
      <c r="E300" s="139"/>
      <c r="F300" s="139"/>
      <c r="G300" s="205"/>
      <c r="H300" s="205"/>
      <c r="I300" s="205"/>
      <c r="J300" s="463"/>
      <c r="K300" s="205"/>
      <c r="L300" s="205"/>
      <c r="M300" s="205"/>
      <c r="N300" s="463"/>
      <c r="O300" s="205"/>
      <c r="P300" s="205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</row>
    <row r="301" spans="1:107" s="27" customFormat="1">
      <c r="A301" s="155"/>
      <c r="B301" s="155"/>
      <c r="C301" s="155"/>
      <c r="D301" s="155"/>
      <c r="E301" s="139"/>
      <c r="F301" s="139"/>
      <c r="G301" s="205"/>
      <c r="H301" s="205"/>
      <c r="I301" s="205"/>
      <c r="J301" s="463"/>
      <c r="K301" s="205"/>
      <c r="L301" s="205"/>
      <c r="M301" s="205"/>
      <c r="N301" s="463"/>
      <c r="O301" s="205"/>
      <c r="P301" s="205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</row>
    <row r="302" spans="1:107" s="27" customFormat="1">
      <c r="A302" s="155"/>
      <c r="B302" s="155"/>
      <c r="C302" s="155"/>
      <c r="D302" s="155"/>
      <c r="E302" s="139"/>
      <c r="F302" s="139"/>
      <c r="G302" s="205"/>
      <c r="H302" s="205"/>
      <c r="I302" s="205"/>
      <c r="J302" s="463"/>
      <c r="K302" s="205"/>
      <c r="L302" s="205"/>
      <c r="M302" s="205"/>
      <c r="N302" s="463"/>
      <c r="O302" s="205"/>
      <c r="P302" s="205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</row>
    <row r="303" spans="1:107" s="27" customFormat="1">
      <c r="A303" s="155"/>
      <c r="B303" s="155"/>
      <c r="C303" s="155"/>
      <c r="D303" s="155"/>
      <c r="E303" s="139"/>
      <c r="F303" s="139"/>
      <c r="G303" s="205"/>
      <c r="H303" s="205"/>
      <c r="I303" s="205"/>
      <c r="J303" s="463"/>
      <c r="K303" s="205"/>
      <c r="L303" s="205"/>
      <c r="M303" s="205"/>
      <c r="N303" s="463"/>
      <c r="O303" s="205"/>
      <c r="P303" s="205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</row>
    <row r="304" spans="1:107" s="27" customFormat="1">
      <c r="A304" s="155"/>
      <c r="B304" s="155"/>
      <c r="C304" s="155"/>
      <c r="D304" s="155"/>
      <c r="E304" s="139"/>
      <c r="F304" s="139"/>
      <c r="G304" s="205"/>
      <c r="H304" s="205"/>
      <c r="I304" s="205"/>
      <c r="J304" s="463"/>
      <c r="K304" s="205"/>
      <c r="L304" s="205"/>
      <c r="M304" s="205"/>
      <c r="N304" s="463"/>
      <c r="O304" s="205"/>
      <c r="P304" s="205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</row>
    <row r="305" spans="1:107" s="27" customFormat="1">
      <c r="A305" s="155"/>
      <c r="B305" s="155"/>
      <c r="C305" s="155"/>
      <c r="D305" s="155"/>
      <c r="E305" s="139"/>
      <c r="F305" s="139"/>
      <c r="G305" s="205"/>
      <c r="H305" s="205"/>
      <c r="I305" s="205"/>
      <c r="J305" s="463"/>
      <c r="K305" s="205"/>
      <c r="L305" s="205"/>
      <c r="M305" s="205"/>
      <c r="N305" s="463"/>
      <c r="O305" s="205"/>
      <c r="P305" s="205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</row>
    <row r="306" spans="1:107" s="27" customFormat="1">
      <c r="A306" s="155"/>
      <c r="B306" s="155"/>
      <c r="C306" s="155"/>
      <c r="D306" s="155"/>
      <c r="E306" s="139"/>
      <c r="F306" s="139"/>
      <c r="G306" s="205"/>
      <c r="H306" s="205"/>
      <c r="I306" s="205"/>
      <c r="J306" s="463"/>
      <c r="K306" s="205"/>
      <c r="L306" s="205"/>
      <c r="M306" s="205"/>
      <c r="N306" s="463"/>
      <c r="O306" s="205"/>
      <c r="P306" s="205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</row>
    <row r="307" spans="1:107" s="27" customFormat="1">
      <c r="A307" s="155"/>
      <c r="B307" s="155"/>
      <c r="C307" s="155"/>
      <c r="D307" s="155"/>
      <c r="E307" s="139"/>
      <c r="F307" s="139"/>
      <c r="G307" s="205"/>
      <c r="H307" s="205"/>
      <c r="I307" s="205"/>
      <c r="J307" s="463"/>
      <c r="K307" s="205"/>
      <c r="L307" s="205"/>
      <c r="M307" s="205"/>
      <c r="N307" s="463"/>
      <c r="O307" s="205"/>
      <c r="P307" s="205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</row>
    <row r="308" spans="1:107" s="27" customFormat="1">
      <c r="A308" s="155"/>
      <c r="B308" s="155"/>
      <c r="C308" s="155"/>
      <c r="D308" s="155"/>
      <c r="E308" s="139"/>
      <c r="F308" s="139"/>
      <c r="G308" s="205"/>
      <c r="H308" s="205"/>
      <c r="I308" s="205"/>
      <c r="J308" s="463"/>
      <c r="K308" s="205"/>
      <c r="L308" s="205"/>
      <c r="M308" s="205"/>
      <c r="N308" s="463"/>
      <c r="O308" s="205"/>
      <c r="P308" s="205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</row>
    <row r="309" spans="1:107" s="27" customFormat="1">
      <c r="A309" s="155"/>
      <c r="B309" s="155"/>
      <c r="C309" s="155"/>
      <c r="D309" s="155"/>
      <c r="E309" s="139"/>
      <c r="F309" s="139"/>
      <c r="G309" s="205"/>
      <c r="H309" s="205"/>
      <c r="I309" s="205"/>
      <c r="J309" s="463"/>
      <c r="K309" s="205"/>
      <c r="L309" s="205"/>
      <c r="M309" s="205"/>
      <c r="N309" s="463"/>
      <c r="O309" s="205"/>
      <c r="P309" s="205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</row>
    <row r="310" spans="1:107" s="27" customFormat="1">
      <c r="A310" s="155"/>
      <c r="B310" s="155"/>
      <c r="C310" s="155"/>
      <c r="D310" s="155"/>
      <c r="E310" s="139"/>
      <c r="F310" s="139"/>
      <c r="G310" s="205"/>
      <c r="H310" s="205"/>
      <c r="I310" s="205"/>
      <c r="J310" s="463"/>
      <c r="K310" s="205"/>
      <c r="L310" s="205"/>
      <c r="M310" s="205"/>
      <c r="N310" s="463"/>
      <c r="O310" s="205"/>
      <c r="P310" s="205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</row>
    <row r="311" spans="1:107" s="27" customFormat="1">
      <c r="A311" s="155"/>
      <c r="B311" s="155"/>
      <c r="C311" s="155"/>
      <c r="D311" s="155"/>
      <c r="E311" s="139"/>
      <c r="F311" s="139"/>
      <c r="G311" s="205"/>
      <c r="H311" s="205"/>
      <c r="I311" s="205"/>
      <c r="J311" s="463"/>
      <c r="K311" s="205"/>
      <c r="L311" s="205"/>
      <c r="M311" s="205"/>
      <c r="N311" s="463"/>
      <c r="O311" s="205"/>
      <c r="P311" s="205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</row>
    <row r="312" spans="1:107" s="27" customFormat="1">
      <c r="A312" s="155"/>
      <c r="B312" s="155"/>
      <c r="C312" s="155"/>
      <c r="D312" s="155"/>
      <c r="E312" s="139"/>
      <c r="F312" s="139"/>
      <c r="G312" s="205"/>
      <c r="H312" s="205"/>
      <c r="I312" s="205"/>
      <c r="J312" s="463"/>
      <c r="K312" s="205"/>
      <c r="L312" s="205"/>
      <c r="M312" s="205"/>
      <c r="N312" s="463"/>
      <c r="O312" s="205"/>
      <c r="P312" s="205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</row>
    <row r="313" spans="1:107" s="27" customFormat="1">
      <c r="A313" s="155"/>
      <c r="B313" s="155"/>
      <c r="C313" s="155"/>
      <c r="D313" s="155"/>
      <c r="E313" s="139"/>
      <c r="F313" s="139"/>
      <c r="G313" s="205"/>
      <c r="H313" s="205"/>
      <c r="I313" s="205"/>
      <c r="J313" s="463"/>
      <c r="K313" s="205"/>
      <c r="L313" s="205"/>
      <c r="M313" s="205"/>
      <c r="N313" s="463"/>
      <c r="O313" s="205"/>
      <c r="P313" s="205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</row>
    <row r="314" spans="1:107" s="27" customFormat="1">
      <c r="A314" s="155"/>
      <c r="B314" s="155"/>
      <c r="C314" s="155"/>
      <c r="D314" s="155"/>
      <c r="E314" s="139"/>
      <c r="F314" s="139"/>
      <c r="G314" s="205"/>
      <c r="H314" s="205"/>
      <c r="I314" s="205"/>
      <c r="J314" s="463"/>
      <c r="K314" s="205"/>
      <c r="L314" s="205"/>
      <c r="M314" s="205"/>
      <c r="N314" s="463"/>
      <c r="O314" s="205"/>
      <c r="P314" s="205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</row>
    <row r="315" spans="1:107" s="27" customFormat="1">
      <c r="A315" s="155"/>
      <c r="B315" s="155"/>
      <c r="C315" s="155"/>
      <c r="D315" s="155"/>
      <c r="E315" s="139"/>
      <c r="F315" s="139"/>
      <c r="G315" s="205"/>
      <c r="H315" s="205"/>
      <c r="I315" s="205"/>
      <c r="J315" s="463"/>
      <c r="K315" s="205"/>
      <c r="L315" s="205"/>
      <c r="M315" s="205"/>
      <c r="N315" s="463"/>
      <c r="O315" s="205"/>
      <c r="P315" s="205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</row>
    <row r="316" spans="1:107" s="27" customFormat="1">
      <c r="A316" s="155"/>
      <c r="B316" s="155"/>
      <c r="C316" s="155"/>
      <c r="D316" s="155"/>
      <c r="E316" s="139"/>
      <c r="F316" s="139"/>
      <c r="G316" s="205"/>
      <c r="H316" s="205"/>
      <c r="I316" s="205"/>
      <c r="J316" s="463"/>
      <c r="K316" s="205"/>
      <c r="L316" s="205"/>
      <c r="M316" s="205"/>
      <c r="N316" s="463"/>
      <c r="O316" s="205"/>
      <c r="P316" s="205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</row>
    <row r="317" spans="1:107" s="27" customFormat="1">
      <c r="A317" s="155"/>
      <c r="B317" s="155"/>
      <c r="C317" s="155"/>
      <c r="D317" s="155"/>
      <c r="E317" s="139"/>
      <c r="F317" s="139"/>
      <c r="G317" s="205"/>
      <c r="H317" s="205"/>
      <c r="I317" s="205"/>
      <c r="J317" s="463"/>
      <c r="K317" s="205"/>
      <c r="L317" s="205"/>
      <c r="M317" s="205"/>
      <c r="N317" s="463"/>
      <c r="O317" s="205"/>
      <c r="P317" s="205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</row>
    <row r="318" spans="1:107" s="27" customFormat="1">
      <c r="A318" s="155"/>
      <c r="B318" s="155"/>
      <c r="C318" s="155"/>
      <c r="D318" s="155"/>
      <c r="E318" s="139"/>
      <c r="F318" s="139"/>
      <c r="G318" s="205"/>
      <c r="H318" s="205"/>
      <c r="I318" s="205"/>
      <c r="J318" s="463"/>
      <c r="K318" s="205"/>
      <c r="L318" s="205"/>
      <c r="M318" s="205"/>
      <c r="N318" s="463"/>
      <c r="O318" s="205"/>
      <c r="P318" s="205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</row>
    <row r="319" spans="1:107" s="27" customFormat="1">
      <c r="A319" s="155"/>
      <c r="B319" s="155"/>
      <c r="C319" s="155"/>
      <c r="D319" s="155"/>
      <c r="E319" s="139"/>
      <c r="F319" s="139"/>
      <c r="G319" s="205"/>
      <c r="H319" s="205"/>
      <c r="I319" s="205"/>
      <c r="J319" s="463"/>
      <c r="K319" s="205"/>
      <c r="L319" s="205"/>
      <c r="M319" s="205"/>
      <c r="N319" s="463"/>
      <c r="O319" s="205"/>
      <c r="P319" s="205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</row>
    <row r="320" spans="1:107" s="27" customFormat="1">
      <c r="A320" s="155"/>
      <c r="B320" s="155"/>
      <c r="C320" s="155"/>
      <c r="D320" s="155"/>
      <c r="E320" s="139"/>
      <c r="F320" s="139"/>
      <c r="G320" s="205"/>
      <c r="H320" s="205"/>
      <c r="I320" s="205"/>
      <c r="J320" s="463"/>
      <c r="K320" s="205"/>
      <c r="L320" s="205"/>
      <c r="M320" s="205"/>
      <c r="N320" s="463"/>
      <c r="O320" s="205"/>
      <c r="P320" s="205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</row>
    <row r="321" spans="1:107" s="27" customFormat="1">
      <c r="A321" s="155"/>
      <c r="B321" s="155"/>
      <c r="C321" s="155"/>
      <c r="D321" s="155"/>
      <c r="E321" s="139"/>
      <c r="F321" s="139"/>
      <c r="G321" s="205"/>
      <c r="H321" s="205"/>
      <c r="I321" s="205"/>
      <c r="J321" s="463"/>
      <c r="K321" s="205"/>
      <c r="L321" s="205"/>
      <c r="M321" s="205"/>
      <c r="N321" s="463"/>
      <c r="O321" s="205"/>
      <c r="P321" s="205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</row>
    <row r="322" spans="1:107" s="27" customFormat="1">
      <c r="A322" s="155"/>
      <c r="B322" s="155"/>
      <c r="C322" s="155"/>
      <c r="D322" s="155"/>
      <c r="E322" s="139"/>
      <c r="F322" s="139"/>
      <c r="G322" s="205"/>
      <c r="H322" s="205"/>
      <c r="I322" s="205"/>
      <c r="J322" s="463"/>
      <c r="K322" s="205"/>
      <c r="L322" s="205"/>
      <c r="M322" s="205"/>
      <c r="N322" s="463"/>
      <c r="O322" s="205"/>
      <c r="P322" s="205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</row>
    <row r="323" spans="1:107" s="27" customFormat="1">
      <c r="A323" s="155"/>
      <c r="B323" s="155"/>
      <c r="C323" s="155"/>
      <c r="D323" s="155"/>
      <c r="E323" s="139"/>
      <c r="F323" s="139"/>
      <c r="G323" s="205"/>
      <c r="H323" s="205"/>
      <c r="I323" s="205"/>
      <c r="J323" s="463"/>
      <c r="K323" s="205"/>
      <c r="L323" s="205"/>
      <c r="M323" s="205"/>
      <c r="N323" s="463"/>
      <c r="O323" s="205"/>
      <c r="P323" s="205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</row>
    <row r="324" spans="1:107" s="27" customFormat="1">
      <c r="A324" s="155"/>
      <c r="B324" s="155"/>
      <c r="C324" s="155"/>
      <c r="D324" s="155"/>
      <c r="E324" s="139"/>
      <c r="F324" s="139"/>
      <c r="G324" s="205"/>
      <c r="H324" s="205"/>
      <c r="I324" s="205"/>
      <c r="J324" s="463"/>
      <c r="K324" s="205"/>
      <c r="L324" s="205"/>
      <c r="M324" s="205"/>
      <c r="N324" s="463"/>
      <c r="O324" s="205"/>
      <c r="P324" s="205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</row>
    <row r="325" spans="1:107" s="27" customFormat="1">
      <c r="A325" s="155"/>
      <c r="B325" s="155"/>
      <c r="C325" s="155"/>
      <c r="D325" s="155"/>
      <c r="E325" s="139"/>
      <c r="F325" s="139"/>
      <c r="G325" s="205"/>
      <c r="H325" s="205"/>
      <c r="I325" s="205"/>
      <c r="J325" s="463"/>
      <c r="K325" s="205"/>
      <c r="L325" s="205"/>
      <c r="M325" s="205"/>
      <c r="N325" s="463"/>
      <c r="O325" s="205"/>
      <c r="P325" s="205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</row>
    <row r="326" spans="1:107" s="27" customFormat="1">
      <c r="A326" s="155"/>
      <c r="B326" s="155"/>
      <c r="C326" s="155"/>
      <c r="D326" s="155"/>
      <c r="E326" s="139"/>
      <c r="F326" s="139"/>
      <c r="G326" s="205"/>
      <c r="H326" s="205"/>
      <c r="I326" s="205"/>
      <c r="J326" s="463"/>
      <c r="K326" s="205"/>
      <c r="L326" s="205"/>
      <c r="M326" s="205"/>
      <c r="N326" s="463"/>
      <c r="O326" s="205"/>
      <c r="P326" s="205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</row>
    <row r="327" spans="1:107" s="27" customFormat="1">
      <c r="A327" s="155"/>
      <c r="B327" s="155"/>
      <c r="C327" s="155"/>
      <c r="D327" s="155"/>
      <c r="E327" s="139"/>
      <c r="F327" s="139"/>
      <c r="G327" s="205"/>
      <c r="H327" s="205"/>
      <c r="I327" s="205"/>
      <c r="J327" s="463"/>
      <c r="K327" s="205"/>
      <c r="L327" s="205"/>
      <c r="M327" s="205"/>
      <c r="N327" s="463"/>
      <c r="O327" s="205"/>
      <c r="P327" s="205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</row>
    <row r="328" spans="1:107" s="27" customFormat="1">
      <c r="A328" s="155"/>
      <c r="B328" s="155"/>
      <c r="C328" s="155"/>
      <c r="D328" s="155"/>
      <c r="E328" s="139"/>
      <c r="F328" s="139"/>
      <c r="G328" s="205"/>
      <c r="H328" s="205"/>
      <c r="I328" s="205"/>
      <c r="J328" s="463"/>
      <c r="K328" s="205"/>
      <c r="L328" s="205"/>
      <c r="M328" s="205"/>
      <c r="N328" s="463"/>
      <c r="O328" s="205"/>
      <c r="P328" s="205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</row>
    <row r="329" spans="1:107" s="27" customFormat="1">
      <c r="A329" s="155"/>
      <c r="B329" s="155"/>
      <c r="C329" s="155"/>
      <c r="D329" s="155"/>
      <c r="E329" s="139"/>
      <c r="F329" s="139"/>
      <c r="G329" s="205"/>
      <c r="H329" s="205"/>
      <c r="I329" s="205"/>
      <c r="J329" s="463"/>
      <c r="K329" s="205"/>
      <c r="L329" s="205"/>
      <c r="M329" s="205"/>
      <c r="N329" s="463"/>
      <c r="O329" s="205"/>
      <c r="P329" s="205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</row>
    <row r="330" spans="1:107" s="27" customFormat="1">
      <c r="A330" s="155"/>
      <c r="B330" s="155"/>
      <c r="C330" s="155"/>
      <c r="D330" s="155"/>
      <c r="E330" s="139"/>
      <c r="F330" s="139"/>
      <c r="G330" s="205"/>
      <c r="H330" s="205"/>
      <c r="I330" s="205"/>
      <c r="J330" s="463"/>
      <c r="K330" s="205"/>
      <c r="L330" s="205"/>
      <c r="M330" s="205"/>
      <c r="N330" s="463"/>
      <c r="O330" s="205"/>
      <c r="P330" s="205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</row>
    <row r="331" spans="1:107" s="27" customFormat="1">
      <c r="A331" s="155"/>
      <c r="B331" s="155"/>
      <c r="C331" s="155"/>
      <c r="D331" s="155"/>
      <c r="E331" s="139"/>
      <c r="F331" s="139"/>
      <c r="G331" s="205"/>
      <c r="H331" s="205"/>
      <c r="I331" s="205"/>
      <c r="J331" s="463"/>
      <c r="K331" s="205"/>
      <c r="L331" s="205"/>
      <c r="M331" s="205"/>
      <c r="N331" s="463"/>
      <c r="O331" s="205"/>
      <c r="P331" s="205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</row>
    <row r="332" spans="1:107" s="27" customFormat="1">
      <c r="A332" s="155"/>
      <c r="B332" s="155"/>
      <c r="C332" s="155"/>
      <c r="D332" s="155"/>
      <c r="E332" s="139"/>
      <c r="F332" s="139"/>
      <c r="G332" s="205"/>
      <c r="H332" s="205"/>
      <c r="I332" s="205"/>
      <c r="J332" s="463"/>
      <c r="K332" s="205"/>
      <c r="L332" s="205"/>
      <c r="M332" s="205"/>
      <c r="N332" s="463"/>
      <c r="O332" s="205"/>
      <c r="P332" s="205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</row>
    <row r="333" spans="1:107" s="27" customFormat="1">
      <c r="A333" s="155"/>
      <c r="B333" s="155"/>
      <c r="C333" s="155"/>
      <c r="D333" s="155"/>
      <c r="E333" s="139"/>
      <c r="F333" s="139"/>
      <c r="G333" s="205"/>
      <c r="H333" s="205"/>
      <c r="I333" s="205"/>
      <c r="J333" s="463"/>
      <c r="K333" s="205"/>
      <c r="L333" s="205"/>
      <c r="M333" s="205"/>
      <c r="N333" s="463"/>
      <c r="O333" s="205"/>
      <c r="P333" s="205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</row>
    <row r="334" spans="1:107" s="27" customFormat="1">
      <c r="A334" s="155"/>
      <c r="B334" s="155"/>
      <c r="C334" s="155"/>
      <c r="D334" s="155"/>
      <c r="E334" s="139"/>
      <c r="F334" s="139"/>
      <c r="G334" s="205"/>
      <c r="H334" s="205"/>
      <c r="I334" s="205"/>
      <c r="J334" s="463"/>
      <c r="K334" s="205"/>
      <c r="L334" s="205"/>
      <c r="M334" s="205"/>
      <c r="N334" s="463"/>
      <c r="O334" s="205"/>
      <c r="P334" s="205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</row>
    <row r="335" spans="1:107" s="27" customFormat="1">
      <c r="A335" s="155"/>
      <c r="B335" s="155"/>
      <c r="C335" s="155"/>
      <c r="D335" s="155"/>
      <c r="E335" s="139"/>
      <c r="F335" s="139"/>
      <c r="G335" s="205"/>
      <c r="H335" s="205"/>
      <c r="I335" s="205"/>
      <c r="J335" s="463"/>
      <c r="K335" s="205"/>
      <c r="L335" s="205"/>
      <c r="M335" s="205"/>
      <c r="N335" s="463"/>
      <c r="O335" s="205"/>
      <c r="P335" s="205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</row>
    <row r="336" spans="1:107" s="27" customFormat="1">
      <c r="A336" s="155"/>
      <c r="B336" s="155"/>
      <c r="C336" s="155"/>
      <c r="D336" s="155"/>
      <c r="E336" s="139"/>
      <c r="F336" s="139"/>
      <c r="G336" s="205"/>
      <c r="H336" s="205"/>
      <c r="I336" s="205"/>
      <c r="J336" s="463"/>
      <c r="K336" s="205"/>
      <c r="L336" s="205"/>
      <c r="M336" s="205"/>
      <c r="N336" s="463"/>
      <c r="O336" s="205"/>
      <c r="P336" s="205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</row>
    <row r="337" spans="1:107" s="27" customFormat="1">
      <c r="A337" s="155"/>
      <c r="B337" s="155"/>
      <c r="C337" s="155"/>
      <c r="D337" s="155"/>
      <c r="E337" s="139"/>
      <c r="F337" s="139"/>
      <c r="G337" s="205"/>
      <c r="H337" s="205"/>
      <c r="I337" s="205"/>
      <c r="J337" s="463"/>
      <c r="K337" s="205"/>
      <c r="L337" s="205"/>
      <c r="M337" s="205"/>
      <c r="N337" s="463"/>
      <c r="O337" s="205"/>
      <c r="P337" s="205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</row>
    <row r="338" spans="1:107" s="27" customFormat="1">
      <c r="A338" s="155"/>
      <c r="B338" s="155"/>
      <c r="C338" s="155"/>
      <c r="D338" s="155"/>
      <c r="E338" s="139"/>
      <c r="F338" s="139"/>
      <c r="G338" s="205"/>
      <c r="H338" s="205"/>
      <c r="I338" s="205"/>
      <c r="J338" s="463"/>
      <c r="K338" s="205"/>
      <c r="L338" s="205"/>
      <c r="M338" s="205"/>
      <c r="N338" s="463"/>
      <c r="O338" s="205"/>
      <c r="P338" s="205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</row>
    <row r="339" spans="1:107" s="27" customFormat="1">
      <c r="A339" s="155"/>
      <c r="B339" s="155"/>
      <c r="C339" s="155"/>
      <c r="D339" s="155"/>
      <c r="E339" s="139"/>
      <c r="F339" s="139"/>
      <c r="G339" s="205"/>
      <c r="H339" s="205"/>
      <c r="I339" s="205"/>
      <c r="J339" s="463"/>
      <c r="K339" s="205"/>
      <c r="L339" s="205"/>
      <c r="M339" s="205"/>
      <c r="N339" s="463"/>
      <c r="O339" s="205"/>
      <c r="P339" s="205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</row>
    <row r="340" spans="1:107" s="27" customFormat="1">
      <c r="A340" s="155"/>
      <c r="B340" s="155"/>
      <c r="C340" s="155"/>
      <c r="D340" s="155"/>
      <c r="E340" s="139"/>
      <c r="F340" s="139"/>
      <c r="G340" s="205"/>
      <c r="H340" s="205"/>
      <c r="I340" s="205"/>
      <c r="J340" s="463"/>
      <c r="K340" s="205"/>
      <c r="L340" s="205"/>
      <c r="M340" s="205"/>
      <c r="N340" s="463"/>
      <c r="O340" s="205"/>
      <c r="P340" s="205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</row>
    <row r="341" spans="1:107" s="27" customFormat="1">
      <c r="A341" s="155"/>
      <c r="B341" s="155"/>
      <c r="C341" s="155"/>
      <c r="D341" s="155"/>
      <c r="E341" s="139"/>
      <c r="F341" s="139"/>
      <c r="G341" s="205"/>
      <c r="H341" s="205"/>
      <c r="I341" s="205"/>
      <c r="J341" s="463"/>
      <c r="K341" s="205"/>
      <c r="L341" s="205"/>
      <c r="M341" s="205"/>
      <c r="N341" s="463"/>
      <c r="O341" s="205"/>
      <c r="P341" s="205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</row>
    <row r="342" spans="1:107" s="27" customFormat="1">
      <c r="A342" s="155"/>
      <c r="B342" s="155"/>
      <c r="C342" s="155"/>
      <c r="D342" s="155"/>
      <c r="E342" s="139"/>
      <c r="F342" s="139"/>
      <c r="G342" s="205"/>
      <c r="H342" s="205"/>
      <c r="I342" s="205"/>
      <c r="J342" s="463"/>
      <c r="K342" s="205"/>
      <c r="L342" s="205"/>
      <c r="M342" s="205"/>
      <c r="N342" s="463"/>
      <c r="O342" s="205"/>
      <c r="P342" s="205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</row>
    <row r="343" spans="1:107" s="27" customFormat="1">
      <c r="A343" s="155"/>
      <c r="B343" s="155"/>
      <c r="C343" s="155"/>
      <c r="D343" s="155"/>
      <c r="E343" s="139"/>
      <c r="F343" s="139"/>
      <c r="G343" s="205"/>
      <c r="H343" s="205"/>
      <c r="I343" s="205"/>
      <c r="J343" s="463"/>
      <c r="K343" s="205"/>
      <c r="L343" s="205"/>
      <c r="M343" s="205"/>
      <c r="N343" s="463"/>
      <c r="O343" s="205"/>
      <c r="P343" s="205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</row>
    <row r="344" spans="1:107" s="27" customFormat="1">
      <c r="A344" s="155"/>
      <c r="B344" s="155"/>
      <c r="C344" s="155"/>
      <c r="D344" s="155"/>
      <c r="E344" s="139"/>
      <c r="F344" s="139"/>
      <c r="G344" s="205"/>
      <c r="H344" s="205"/>
      <c r="I344" s="205"/>
      <c r="J344" s="463"/>
      <c r="K344" s="205"/>
      <c r="L344" s="205"/>
      <c r="M344" s="205"/>
      <c r="N344" s="463"/>
      <c r="O344" s="205"/>
      <c r="P344" s="205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</row>
    <row r="345" spans="1:107" s="27" customFormat="1">
      <c r="A345" s="155"/>
      <c r="B345" s="155"/>
      <c r="C345" s="155"/>
      <c r="D345" s="155"/>
      <c r="E345" s="139"/>
      <c r="F345" s="139"/>
      <c r="G345" s="205"/>
      <c r="H345" s="205"/>
      <c r="I345" s="205"/>
      <c r="J345" s="463"/>
      <c r="K345" s="205"/>
      <c r="L345" s="205"/>
      <c r="M345" s="205"/>
      <c r="N345" s="463"/>
      <c r="O345" s="205"/>
      <c r="P345" s="205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</row>
    <row r="346" spans="1:107" s="27" customFormat="1">
      <c r="A346" s="155"/>
      <c r="B346" s="155"/>
      <c r="C346" s="155"/>
      <c r="D346" s="155"/>
      <c r="E346" s="139"/>
      <c r="F346" s="139"/>
      <c r="G346" s="205"/>
      <c r="H346" s="205"/>
      <c r="I346" s="205"/>
      <c r="J346" s="463"/>
      <c r="K346" s="205"/>
      <c r="L346" s="205"/>
      <c r="M346" s="205"/>
      <c r="N346" s="463"/>
      <c r="O346" s="205"/>
      <c r="P346" s="205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</row>
    <row r="347" spans="1:107" s="27" customFormat="1">
      <c r="A347" s="155"/>
      <c r="B347" s="155"/>
      <c r="C347" s="155"/>
      <c r="D347" s="155"/>
      <c r="E347" s="139"/>
      <c r="F347" s="139"/>
      <c r="G347" s="205"/>
      <c r="H347" s="205"/>
      <c r="I347" s="205"/>
      <c r="J347" s="463"/>
      <c r="K347" s="205"/>
      <c r="L347" s="205"/>
      <c r="M347" s="205"/>
      <c r="N347" s="463"/>
      <c r="O347" s="205"/>
      <c r="P347" s="205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</row>
    <row r="348" spans="1:107" s="27" customFormat="1">
      <c r="A348" s="155"/>
      <c r="B348" s="155"/>
      <c r="C348" s="155"/>
      <c r="D348" s="155"/>
      <c r="E348" s="139"/>
      <c r="F348" s="139"/>
      <c r="G348" s="205"/>
      <c r="H348" s="205"/>
      <c r="I348" s="205"/>
      <c r="J348" s="463"/>
      <c r="K348" s="205"/>
      <c r="L348" s="205"/>
      <c r="M348" s="205"/>
      <c r="N348" s="463"/>
      <c r="O348" s="205"/>
      <c r="P348" s="205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</row>
    <row r="349" spans="1:107" s="27" customFormat="1">
      <c r="A349" s="155"/>
      <c r="B349" s="155"/>
      <c r="C349" s="155"/>
      <c r="D349" s="155"/>
      <c r="E349" s="139"/>
      <c r="F349" s="139"/>
      <c r="G349" s="205"/>
      <c r="H349" s="205"/>
      <c r="I349" s="205"/>
      <c r="J349" s="463"/>
      <c r="K349" s="205"/>
      <c r="L349" s="205"/>
      <c r="M349" s="205"/>
      <c r="N349" s="463"/>
      <c r="O349" s="205"/>
      <c r="P349" s="205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</row>
    <row r="350" spans="1:107" s="27" customFormat="1">
      <c r="A350" s="155"/>
      <c r="B350" s="155"/>
      <c r="C350" s="155"/>
      <c r="D350" s="155"/>
      <c r="E350" s="139"/>
      <c r="F350" s="139"/>
      <c r="G350" s="205"/>
      <c r="H350" s="205"/>
      <c r="I350" s="205"/>
      <c r="J350" s="463"/>
      <c r="K350" s="205"/>
      <c r="L350" s="205"/>
      <c r="M350" s="205"/>
      <c r="N350" s="463"/>
      <c r="O350" s="205"/>
      <c r="P350" s="205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</row>
    <row r="351" spans="1:107" s="27" customFormat="1">
      <c r="A351" s="155"/>
      <c r="B351" s="155"/>
      <c r="C351" s="155"/>
      <c r="D351" s="155"/>
      <c r="E351" s="139"/>
      <c r="F351" s="139"/>
      <c r="G351" s="205"/>
      <c r="H351" s="205"/>
      <c r="I351" s="205"/>
      <c r="J351" s="463"/>
      <c r="K351" s="205"/>
      <c r="L351" s="205"/>
      <c r="M351" s="205"/>
      <c r="N351" s="463"/>
      <c r="O351" s="205"/>
      <c r="P351" s="205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</row>
    <row r="352" spans="1:107" s="27" customFormat="1">
      <c r="A352" s="155"/>
      <c r="B352" s="155"/>
      <c r="C352" s="155"/>
      <c r="D352" s="155"/>
      <c r="E352" s="139"/>
      <c r="F352" s="139"/>
      <c r="G352" s="205"/>
      <c r="H352" s="205"/>
      <c r="I352" s="205"/>
      <c r="J352" s="463"/>
      <c r="K352" s="205"/>
      <c r="L352" s="205"/>
      <c r="M352" s="205"/>
      <c r="N352" s="463"/>
      <c r="O352" s="205"/>
      <c r="P352" s="205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</row>
    <row r="353" spans="1:107" s="27" customFormat="1">
      <c r="A353" s="155"/>
      <c r="B353" s="155"/>
      <c r="C353" s="155"/>
      <c r="D353" s="155"/>
      <c r="E353" s="139"/>
      <c r="F353" s="139"/>
      <c r="G353" s="205"/>
      <c r="H353" s="205"/>
      <c r="I353" s="205"/>
      <c r="J353" s="463"/>
      <c r="K353" s="205"/>
      <c r="L353" s="205"/>
      <c r="M353" s="205"/>
      <c r="N353" s="463"/>
      <c r="O353" s="205"/>
      <c r="P353" s="205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</row>
    <row r="354" spans="1:107" s="27" customFormat="1">
      <c r="A354" s="155"/>
      <c r="B354" s="155"/>
      <c r="C354" s="155"/>
      <c r="D354" s="155"/>
      <c r="E354" s="139"/>
      <c r="F354" s="139"/>
      <c r="G354" s="205"/>
      <c r="H354" s="205"/>
      <c r="I354" s="205"/>
      <c r="J354" s="463"/>
      <c r="K354" s="205"/>
      <c r="L354" s="205"/>
      <c r="M354" s="205"/>
      <c r="N354" s="463"/>
      <c r="O354" s="205"/>
      <c r="P354" s="205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</row>
    <row r="355" spans="1:107" s="27" customFormat="1">
      <c r="A355" s="155"/>
      <c r="B355" s="155"/>
      <c r="C355" s="155"/>
      <c r="D355" s="155"/>
      <c r="E355" s="139"/>
      <c r="F355" s="139"/>
      <c r="G355" s="205"/>
      <c r="H355" s="205"/>
      <c r="I355" s="205"/>
      <c r="J355" s="463"/>
      <c r="K355" s="205"/>
      <c r="L355" s="205"/>
      <c r="M355" s="205"/>
      <c r="N355" s="463"/>
      <c r="O355" s="205"/>
      <c r="P355" s="205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</row>
    <row r="356" spans="1:107" s="27" customFormat="1">
      <c r="A356" s="155"/>
      <c r="B356" s="155"/>
      <c r="C356" s="155"/>
      <c r="D356" s="155"/>
      <c r="E356" s="139"/>
      <c r="F356" s="139"/>
      <c r="G356" s="205"/>
      <c r="H356" s="205"/>
      <c r="I356" s="205"/>
      <c r="J356" s="463"/>
      <c r="K356" s="205"/>
      <c r="L356" s="205"/>
      <c r="M356" s="205"/>
      <c r="N356" s="463"/>
      <c r="O356" s="205"/>
      <c r="P356" s="205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</row>
    <row r="357" spans="1:107" s="27" customFormat="1">
      <c r="A357" s="155"/>
      <c r="B357" s="155"/>
      <c r="C357" s="155"/>
      <c r="D357" s="155"/>
      <c r="E357" s="139"/>
      <c r="F357" s="139"/>
      <c r="G357" s="205"/>
      <c r="H357" s="205"/>
      <c r="I357" s="205"/>
      <c r="J357" s="463"/>
      <c r="K357" s="205"/>
      <c r="L357" s="205"/>
      <c r="M357" s="205"/>
      <c r="N357" s="463"/>
      <c r="O357" s="205"/>
      <c r="P357" s="205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</row>
    <row r="358" spans="1:107" s="27" customFormat="1">
      <c r="A358" s="155"/>
      <c r="B358" s="155"/>
      <c r="C358" s="155"/>
      <c r="D358" s="155"/>
      <c r="E358" s="139"/>
      <c r="F358" s="139"/>
      <c r="G358" s="205"/>
      <c r="H358" s="205"/>
      <c r="I358" s="205"/>
      <c r="J358" s="463"/>
      <c r="K358" s="205"/>
      <c r="L358" s="205"/>
      <c r="M358" s="205"/>
      <c r="N358" s="463"/>
      <c r="O358" s="205"/>
      <c r="P358" s="205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</row>
    <row r="359" spans="1:107" s="27" customFormat="1">
      <c r="A359" s="155"/>
      <c r="B359" s="155"/>
      <c r="C359" s="155"/>
      <c r="D359" s="155"/>
      <c r="E359" s="139"/>
      <c r="F359" s="139"/>
      <c r="G359" s="205"/>
      <c r="H359" s="205"/>
      <c r="I359" s="205"/>
      <c r="J359" s="463"/>
      <c r="K359" s="205"/>
      <c r="L359" s="205"/>
      <c r="M359" s="205"/>
      <c r="N359" s="463"/>
      <c r="O359" s="205"/>
      <c r="P359" s="205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</row>
    <row r="360" spans="1:107" s="27" customFormat="1">
      <c r="A360" s="155"/>
      <c r="B360" s="155"/>
      <c r="C360" s="155"/>
      <c r="D360" s="155"/>
      <c r="E360" s="139"/>
      <c r="F360" s="139"/>
      <c r="G360" s="205"/>
      <c r="H360" s="205"/>
      <c r="I360" s="205"/>
      <c r="J360" s="463"/>
      <c r="K360" s="205"/>
      <c r="L360" s="205"/>
      <c r="M360" s="205"/>
      <c r="N360" s="463"/>
      <c r="O360" s="205"/>
      <c r="P360" s="205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</row>
    <row r="361" spans="1:107" s="27" customFormat="1">
      <c r="A361" s="155"/>
      <c r="B361" s="155"/>
      <c r="C361" s="155"/>
      <c r="D361" s="155"/>
      <c r="E361" s="139"/>
      <c r="F361" s="139"/>
      <c r="G361" s="205"/>
      <c r="H361" s="205"/>
      <c r="I361" s="205"/>
      <c r="J361" s="463"/>
      <c r="K361" s="205"/>
      <c r="L361" s="205"/>
      <c r="M361" s="205"/>
      <c r="N361" s="463"/>
      <c r="O361" s="205"/>
      <c r="P361" s="205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</row>
    <row r="362" spans="1:107" s="27" customFormat="1">
      <c r="A362" s="155"/>
      <c r="B362" s="155"/>
      <c r="C362" s="155"/>
      <c r="D362" s="155"/>
      <c r="E362" s="139"/>
      <c r="F362" s="139"/>
      <c r="G362" s="191"/>
      <c r="H362" s="148"/>
      <c r="I362" s="181"/>
      <c r="J362" s="464"/>
      <c r="K362" s="181"/>
      <c r="L362" s="181"/>
      <c r="M362" s="181"/>
      <c r="N362" s="464"/>
      <c r="O362" s="181"/>
      <c r="P362" s="181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</row>
    <row r="363" spans="1:107" s="27" customFormat="1">
      <c r="A363" s="155"/>
      <c r="B363" s="155"/>
      <c r="C363" s="155"/>
      <c r="D363" s="155"/>
      <c r="E363" s="139"/>
      <c r="F363" s="139"/>
      <c r="G363" s="191"/>
      <c r="H363" s="148"/>
      <c r="I363" s="181"/>
      <c r="J363" s="464"/>
      <c r="K363" s="181"/>
      <c r="L363" s="181"/>
      <c r="M363" s="181"/>
      <c r="N363" s="464"/>
      <c r="O363" s="181"/>
      <c r="P363" s="181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</row>
    <row r="364" spans="1:107" s="27" customFormat="1">
      <c r="A364" s="155"/>
      <c r="B364" s="155"/>
      <c r="C364" s="155"/>
      <c r="D364" s="155"/>
      <c r="E364" s="139"/>
      <c r="F364" s="139"/>
      <c r="G364" s="191"/>
      <c r="H364" s="148"/>
      <c r="I364" s="181"/>
      <c r="J364" s="464"/>
      <c r="K364" s="181"/>
      <c r="L364" s="181"/>
      <c r="M364" s="181"/>
      <c r="N364" s="464"/>
      <c r="O364" s="181"/>
      <c r="P364" s="181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</row>
    <row r="365" spans="1:107" s="27" customFormat="1">
      <c r="A365" s="155"/>
      <c r="B365" s="155"/>
      <c r="C365" s="155"/>
      <c r="D365" s="155"/>
      <c r="E365" s="139"/>
      <c r="F365" s="139"/>
      <c r="G365" s="191"/>
      <c r="H365" s="148"/>
      <c r="I365" s="181"/>
      <c r="J365" s="464"/>
      <c r="K365" s="181"/>
      <c r="L365" s="181"/>
      <c r="M365" s="181"/>
      <c r="N365" s="464"/>
      <c r="O365" s="181"/>
      <c r="P365" s="181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</row>
    <row r="366" spans="1:107" s="27" customFormat="1">
      <c r="A366" s="155"/>
      <c r="B366" s="155"/>
      <c r="C366" s="155"/>
      <c r="D366" s="155"/>
      <c r="E366" s="139"/>
      <c r="F366" s="139"/>
      <c r="G366" s="191"/>
      <c r="H366" s="148"/>
      <c r="I366" s="181"/>
      <c r="J366" s="464"/>
      <c r="K366" s="181"/>
      <c r="L366" s="181"/>
      <c r="M366" s="181"/>
      <c r="N366" s="464"/>
      <c r="O366" s="181"/>
      <c r="P366" s="181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</row>
    <row r="367" spans="1:107" s="27" customFormat="1">
      <c r="A367" s="155"/>
      <c r="B367" s="155"/>
      <c r="C367" s="155"/>
      <c r="D367" s="155"/>
      <c r="E367" s="139"/>
      <c r="F367" s="139"/>
      <c r="G367" s="191"/>
      <c r="H367" s="148"/>
      <c r="I367" s="181"/>
      <c r="J367" s="464"/>
      <c r="K367" s="181"/>
      <c r="L367" s="181"/>
      <c r="M367" s="181"/>
      <c r="N367" s="464"/>
      <c r="O367" s="181"/>
      <c r="P367" s="181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</row>
    <row r="368" spans="1:107" s="27" customFormat="1">
      <c r="A368" s="155"/>
      <c r="B368" s="155"/>
      <c r="C368" s="155"/>
      <c r="D368" s="155"/>
      <c r="E368" s="139"/>
      <c r="F368" s="139"/>
      <c r="G368" s="191"/>
      <c r="H368" s="148"/>
      <c r="I368" s="181"/>
      <c r="J368" s="464"/>
      <c r="K368" s="181"/>
      <c r="L368" s="181"/>
      <c r="M368" s="181"/>
      <c r="N368" s="464"/>
      <c r="O368" s="181"/>
      <c r="P368" s="181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</row>
    <row r="369" spans="1:107" s="27" customFormat="1">
      <c r="A369" s="155"/>
      <c r="B369" s="155"/>
      <c r="C369" s="155"/>
      <c r="D369" s="155"/>
      <c r="E369" s="139"/>
      <c r="F369" s="139"/>
      <c r="G369" s="191"/>
      <c r="H369" s="148"/>
      <c r="I369" s="181"/>
      <c r="J369" s="464"/>
      <c r="K369" s="181"/>
      <c r="L369" s="181"/>
      <c r="M369" s="181"/>
      <c r="N369" s="464"/>
      <c r="O369" s="181"/>
      <c r="P369" s="181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</row>
    <row r="370" spans="1:107" s="27" customFormat="1">
      <c r="A370" s="155"/>
      <c r="B370" s="155"/>
      <c r="C370" s="155"/>
      <c r="D370" s="155"/>
      <c r="E370" s="139"/>
      <c r="F370" s="139"/>
      <c r="G370" s="191"/>
      <c r="H370" s="148"/>
      <c r="I370" s="181"/>
      <c r="J370" s="464"/>
      <c r="K370" s="181"/>
      <c r="L370" s="181"/>
      <c r="M370" s="181"/>
      <c r="N370" s="464"/>
      <c r="O370" s="181"/>
      <c r="P370" s="181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</row>
    <row r="371" spans="1:107" s="27" customFormat="1">
      <c r="A371" s="155"/>
      <c r="B371" s="155"/>
      <c r="C371" s="155"/>
      <c r="D371" s="155"/>
      <c r="E371" s="139"/>
      <c r="F371" s="139"/>
      <c r="G371" s="191"/>
      <c r="H371" s="148"/>
      <c r="I371" s="181"/>
      <c r="J371" s="464"/>
      <c r="K371" s="181"/>
      <c r="L371" s="181"/>
      <c r="M371" s="181"/>
      <c r="N371" s="464"/>
      <c r="O371" s="181"/>
      <c r="P371" s="181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</row>
    <row r="372" spans="1:107" s="27" customFormat="1">
      <c r="A372" s="155"/>
      <c r="B372" s="155"/>
      <c r="C372" s="155"/>
      <c r="D372" s="155"/>
      <c r="E372" s="139"/>
      <c r="F372" s="139"/>
      <c r="G372" s="191"/>
      <c r="H372" s="148"/>
      <c r="I372" s="181"/>
      <c r="J372" s="464"/>
      <c r="K372" s="181"/>
      <c r="L372" s="181"/>
      <c r="M372" s="181"/>
      <c r="N372" s="464"/>
      <c r="O372" s="181"/>
      <c r="P372" s="181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</row>
    <row r="373" spans="1:107" s="27" customFormat="1">
      <c r="A373" s="155"/>
      <c r="B373" s="155"/>
      <c r="C373" s="155"/>
      <c r="D373" s="155"/>
      <c r="E373" s="139"/>
      <c r="F373" s="139"/>
      <c r="G373" s="191"/>
      <c r="H373" s="148"/>
      <c r="I373" s="181"/>
      <c r="J373" s="464"/>
      <c r="K373" s="181"/>
      <c r="L373" s="181"/>
      <c r="M373" s="181"/>
      <c r="N373" s="464"/>
      <c r="O373" s="181"/>
      <c r="P373" s="181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</row>
    <row r="374" spans="1:107" s="27" customFormat="1">
      <c r="A374" s="155"/>
      <c r="B374" s="155"/>
      <c r="C374" s="155"/>
      <c r="D374" s="155"/>
      <c r="E374" s="139"/>
      <c r="F374" s="139"/>
      <c r="G374" s="191"/>
      <c r="H374" s="148"/>
      <c r="I374" s="181"/>
      <c r="J374" s="464"/>
      <c r="K374" s="181"/>
      <c r="L374" s="181"/>
      <c r="M374" s="181"/>
      <c r="N374" s="464"/>
      <c r="O374" s="181"/>
      <c r="P374" s="181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</row>
    <row r="375" spans="1:107" s="27" customFormat="1">
      <c r="A375" s="155"/>
      <c r="B375" s="155"/>
      <c r="C375" s="155"/>
      <c r="D375" s="155"/>
      <c r="E375" s="139"/>
      <c r="F375" s="139"/>
      <c r="G375" s="191"/>
      <c r="H375" s="148"/>
      <c r="I375" s="181"/>
      <c r="J375" s="464"/>
      <c r="K375" s="181"/>
      <c r="L375" s="181"/>
      <c r="M375" s="181"/>
      <c r="N375" s="464"/>
      <c r="O375" s="181"/>
      <c r="P375" s="181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</row>
    <row r="376" spans="1:107" s="27" customFormat="1">
      <c r="A376" s="155"/>
      <c r="B376" s="155"/>
      <c r="C376" s="155"/>
      <c r="D376" s="155"/>
      <c r="E376" s="139"/>
      <c r="F376" s="139"/>
      <c r="G376" s="191"/>
      <c r="H376" s="148"/>
      <c r="I376" s="181"/>
      <c r="J376" s="464"/>
      <c r="K376" s="181"/>
      <c r="L376" s="181"/>
      <c r="M376" s="181"/>
      <c r="N376" s="464"/>
      <c r="O376" s="181"/>
      <c r="P376" s="181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</row>
    <row r="377" spans="1:107" s="27" customFormat="1">
      <c r="A377" s="155"/>
      <c r="B377" s="155"/>
      <c r="C377" s="155"/>
      <c r="D377" s="155"/>
      <c r="E377" s="139"/>
      <c r="F377" s="139"/>
      <c r="G377" s="191"/>
      <c r="H377" s="148"/>
      <c r="I377" s="181"/>
      <c r="J377" s="464"/>
      <c r="K377" s="181"/>
      <c r="L377" s="181"/>
      <c r="M377" s="181"/>
      <c r="N377" s="464"/>
      <c r="O377" s="181"/>
      <c r="P377" s="181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</row>
    <row r="378" spans="1:107" s="27" customFormat="1">
      <c r="A378" s="155"/>
      <c r="B378" s="155"/>
      <c r="C378" s="155"/>
      <c r="D378" s="155"/>
      <c r="E378" s="139"/>
      <c r="F378" s="139"/>
      <c r="G378" s="191"/>
      <c r="H378" s="148"/>
      <c r="I378" s="181"/>
      <c r="J378" s="464"/>
      <c r="K378" s="181"/>
      <c r="L378" s="181"/>
      <c r="M378" s="181"/>
      <c r="N378" s="464"/>
      <c r="O378" s="181"/>
      <c r="P378" s="181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</row>
    <row r="379" spans="1:107" s="27" customFormat="1">
      <c r="A379" s="155"/>
      <c r="B379" s="155"/>
      <c r="C379" s="155"/>
      <c r="D379" s="155"/>
      <c r="E379" s="139"/>
      <c r="F379" s="139"/>
      <c r="G379" s="191"/>
      <c r="H379" s="148"/>
      <c r="I379" s="181"/>
      <c r="J379" s="464"/>
      <c r="K379" s="181"/>
      <c r="L379" s="181"/>
      <c r="M379" s="181"/>
      <c r="N379" s="464"/>
      <c r="O379" s="181"/>
      <c r="P379" s="181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</row>
    <row r="380" spans="1:107" s="27" customFormat="1">
      <c r="A380" s="155"/>
      <c r="B380" s="155"/>
      <c r="C380" s="155"/>
      <c r="D380" s="155"/>
      <c r="E380" s="139"/>
      <c r="F380" s="139"/>
      <c r="G380" s="191"/>
      <c r="H380" s="148"/>
      <c r="I380" s="181"/>
      <c r="J380" s="464"/>
      <c r="K380" s="181"/>
      <c r="L380" s="181"/>
      <c r="M380" s="181"/>
      <c r="N380" s="464"/>
      <c r="O380" s="181"/>
      <c r="P380" s="181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</row>
    <row r="381" spans="1:107" s="27" customFormat="1">
      <c r="A381" s="155"/>
      <c r="B381" s="155"/>
      <c r="C381" s="155"/>
      <c r="D381" s="155"/>
      <c r="E381" s="139"/>
      <c r="F381" s="139"/>
      <c r="G381" s="191"/>
      <c r="H381" s="148"/>
      <c r="I381" s="181"/>
      <c r="J381" s="464"/>
      <c r="K381" s="181"/>
      <c r="L381" s="181"/>
      <c r="M381" s="181"/>
      <c r="N381" s="464"/>
      <c r="O381" s="181"/>
      <c r="P381" s="181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</row>
    <row r="382" spans="1:107" s="27" customFormat="1">
      <c r="A382" s="155"/>
      <c r="B382" s="155"/>
      <c r="C382" s="155"/>
      <c r="D382" s="155"/>
      <c r="E382" s="139"/>
      <c r="F382" s="139"/>
      <c r="G382" s="191"/>
      <c r="H382" s="148"/>
      <c r="I382" s="181"/>
      <c r="J382" s="464"/>
      <c r="K382" s="181"/>
      <c r="L382" s="181"/>
      <c r="M382" s="181"/>
      <c r="N382" s="464"/>
      <c r="O382" s="181"/>
      <c r="P382" s="181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</row>
    <row r="383" spans="1:107" s="27" customFormat="1">
      <c r="A383" s="155"/>
      <c r="B383" s="155"/>
      <c r="C383" s="155"/>
      <c r="D383" s="155"/>
      <c r="E383" s="139"/>
      <c r="F383" s="139"/>
      <c r="G383" s="191"/>
      <c r="H383" s="148"/>
      <c r="I383" s="181"/>
      <c r="J383" s="464"/>
      <c r="K383" s="181"/>
      <c r="L383" s="181"/>
      <c r="M383" s="181"/>
      <c r="N383" s="464"/>
      <c r="O383" s="181"/>
      <c r="P383" s="181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</row>
    <row r="384" spans="1:107" s="27" customFormat="1">
      <c r="A384" s="155"/>
      <c r="B384" s="155"/>
      <c r="C384" s="155"/>
      <c r="D384" s="155"/>
      <c r="E384" s="139"/>
      <c r="F384" s="139"/>
      <c r="G384" s="191"/>
      <c r="H384" s="148"/>
      <c r="I384" s="181"/>
      <c r="J384" s="464"/>
      <c r="K384" s="181"/>
      <c r="L384" s="181"/>
      <c r="M384" s="181"/>
      <c r="N384" s="464"/>
      <c r="O384" s="181"/>
      <c r="P384" s="181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</row>
    <row r="385" spans="1:107" s="27" customFormat="1">
      <c r="A385" s="155"/>
      <c r="B385" s="155"/>
      <c r="C385" s="155"/>
      <c r="D385" s="155"/>
      <c r="E385" s="139"/>
      <c r="F385" s="139"/>
      <c r="G385" s="191"/>
      <c r="H385" s="148"/>
      <c r="I385" s="181"/>
      <c r="J385" s="464"/>
      <c r="K385" s="181"/>
      <c r="L385" s="181"/>
      <c r="M385" s="181"/>
      <c r="N385" s="464"/>
      <c r="O385" s="181"/>
      <c r="P385" s="181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</row>
    <row r="386" spans="1:107" s="27" customFormat="1">
      <c r="A386" s="155"/>
      <c r="B386" s="155"/>
      <c r="C386" s="155"/>
      <c r="D386" s="155"/>
      <c r="E386" s="139"/>
      <c r="F386" s="139"/>
      <c r="G386" s="191"/>
      <c r="H386" s="148"/>
      <c r="I386" s="181"/>
      <c r="J386" s="464"/>
      <c r="K386" s="181"/>
      <c r="L386" s="181"/>
      <c r="M386" s="181"/>
      <c r="N386" s="464"/>
      <c r="O386" s="181"/>
      <c r="P386" s="181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</row>
    <row r="387" spans="1:107" s="27" customFormat="1">
      <c r="A387" s="155"/>
      <c r="B387" s="155"/>
      <c r="C387" s="155"/>
      <c r="D387" s="155"/>
      <c r="E387" s="139"/>
      <c r="F387" s="139"/>
      <c r="G387" s="191"/>
      <c r="H387" s="148"/>
      <c r="I387" s="181"/>
      <c r="J387" s="464"/>
      <c r="K387" s="181"/>
      <c r="L387" s="181"/>
      <c r="M387" s="181"/>
      <c r="N387" s="464"/>
      <c r="O387" s="181"/>
      <c r="P387" s="181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</row>
    <row r="388" spans="1:107" s="27" customFormat="1">
      <c r="A388" s="155"/>
      <c r="B388" s="155"/>
      <c r="C388" s="155"/>
      <c r="D388" s="155"/>
      <c r="E388" s="139"/>
      <c r="F388" s="139"/>
      <c r="G388" s="191"/>
      <c r="H388" s="148"/>
      <c r="I388" s="181"/>
      <c r="J388" s="464"/>
      <c r="K388" s="181"/>
      <c r="L388" s="181"/>
      <c r="M388" s="181"/>
      <c r="N388" s="464"/>
      <c r="O388" s="181"/>
      <c r="P388" s="181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</row>
    <row r="389" spans="1:107" s="27" customFormat="1">
      <c r="A389" s="155"/>
      <c r="B389" s="155"/>
      <c r="C389" s="155"/>
      <c r="D389" s="155"/>
      <c r="E389" s="139"/>
      <c r="F389" s="139"/>
      <c r="G389" s="191"/>
      <c r="H389" s="148"/>
      <c r="I389" s="181"/>
      <c r="J389" s="464"/>
      <c r="K389" s="181"/>
      <c r="L389" s="181"/>
      <c r="M389" s="181"/>
      <c r="N389" s="464"/>
      <c r="O389" s="181"/>
      <c r="P389" s="181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</row>
    <row r="390" spans="1:107" s="27" customFormat="1">
      <c r="A390" s="155"/>
      <c r="B390" s="155"/>
      <c r="C390" s="155"/>
      <c r="D390" s="155"/>
      <c r="E390" s="139"/>
      <c r="F390" s="139"/>
      <c r="G390" s="191"/>
      <c r="H390" s="148"/>
      <c r="I390" s="181"/>
      <c r="J390" s="464"/>
      <c r="K390" s="181"/>
      <c r="L390" s="181"/>
      <c r="M390" s="181"/>
      <c r="N390" s="464"/>
      <c r="O390" s="181"/>
      <c r="P390" s="181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</row>
    <row r="391" spans="1:107" s="27" customFormat="1">
      <c r="A391" s="155"/>
      <c r="B391" s="155"/>
      <c r="C391" s="155"/>
      <c r="D391" s="155"/>
      <c r="E391" s="139"/>
      <c r="F391" s="139"/>
      <c r="G391" s="191"/>
      <c r="H391" s="148"/>
      <c r="I391" s="181"/>
      <c r="J391" s="464"/>
      <c r="K391" s="181"/>
      <c r="L391" s="181"/>
      <c r="M391" s="181"/>
      <c r="N391" s="464"/>
      <c r="O391" s="181"/>
      <c r="P391" s="181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</row>
    <row r="392" spans="1:107" s="27" customFormat="1">
      <c r="A392" s="155"/>
      <c r="B392" s="155"/>
      <c r="C392" s="155"/>
      <c r="D392" s="155"/>
      <c r="E392" s="139"/>
      <c r="F392" s="139"/>
      <c r="G392" s="191"/>
      <c r="H392" s="148"/>
      <c r="I392" s="181"/>
      <c r="J392" s="464"/>
      <c r="K392" s="181"/>
      <c r="L392" s="181"/>
      <c r="M392" s="181"/>
      <c r="N392" s="464"/>
      <c r="O392" s="181"/>
      <c r="P392" s="181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</row>
    <row r="393" spans="1:107" s="27" customFormat="1">
      <c r="A393" s="155"/>
      <c r="B393" s="155"/>
      <c r="C393" s="155"/>
      <c r="D393" s="155"/>
      <c r="E393" s="139"/>
      <c r="F393" s="139"/>
      <c r="G393" s="191"/>
      <c r="H393" s="148"/>
      <c r="I393" s="181"/>
      <c r="J393" s="464"/>
      <c r="K393" s="181"/>
      <c r="L393" s="181"/>
      <c r="M393" s="181"/>
      <c r="N393" s="464"/>
      <c r="O393" s="181"/>
      <c r="P393" s="181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</row>
    <row r="394" spans="1:107" s="27" customFormat="1">
      <c r="A394" s="155"/>
      <c r="B394" s="155"/>
      <c r="C394" s="155"/>
      <c r="D394" s="155"/>
      <c r="E394" s="139"/>
      <c r="F394" s="139"/>
      <c r="G394" s="191"/>
      <c r="H394" s="148"/>
      <c r="I394" s="181"/>
      <c r="J394" s="464"/>
      <c r="K394" s="181"/>
      <c r="L394" s="181"/>
      <c r="M394" s="181"/>
      <c r="N394" s="464"/>
      <c r="O394" s="181"/>
      <c r="P394" s="181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</row>
    <row r="395" spans="1:107" s="27" customFormat="1">
      <c r="A395" s="155"/>
      <c r="B395" s="155"/>
      <c r="C395" s="155"/>
      <c r="D395" s="155"/>
      <c r="E395" s="139"/>
      <c r="F395" s="139"/>
      <c r="G395" s="191"/>
      <c r="H395" s="148"/>
      <c r="I395" s="181"/>
      <c r="J395" s="464"/>
      <c r="K395" s="181"/>
      <c r="L395" s="181"/>
      <c r="M395" s="181"/>
      <c r="N395" s="464"/>
      <c r="O395" s="181"/>
      <c r="P395" s="181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</row>
    <row r="396" spans="1:107" s="27" customFormat="1">
      <c r="A396" s="155"/>
      <c r="B396" s="155"/>
      <c r="C396" s="155"/>
      <c r="D396" s="155"/>
      <c r="E396" s="139"/>
      <c r="F396" s="139"/>
      <c r="G396" s="191"/>
      <c r="H396" s="148"/>
      <c r="I396" s="181"/>
      <c r="J396" s="464"/>
      <c r="K396" s="181"/>
      <c r="L396" s="181"/>
      <c r="M396" s="181"/>
      <c r="N396" s="464"/>
      <c r="O396" s="181"/>
      <c r="P396" s="181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</row>
    <row r="397" spans="1:107" s="27" customFormat="1">
      <c r="A397" s="155"/>
      <c r="B397" s="155"/>
      <c r="C397" s="155"/>
      <c r="D397" s="155"/>
      <c r="E397" s="139"/>
      <c r="F397" s="139"/>
      <c r="G397" s="191"/>
      <c r="H397" s="148"/>
      <c r="I397" s="181"/>
      <c r="J397" s="464"/>
      <c r="K397" s="181"/>
      <c r="L397" s="181"/>
      <c r="M397" s="181"/>
      <c r="N397" s="464"/>
      <c r="O397" s="181"/>
      <c r="P397" s="181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</row>
    <row r="398" spans="1:107" s="27" customFormat="1">
      <c r="A398" s="155"/>
      <c r="B398" s="155"/>
      <c r="C398" s="155"/>
      <c r="D398" s="155"/>
      <c r="E398" s="139"/>
      <c r="F398" s="139"/>
      <c r="G398" s="191"/>
      <c r="H398" s="148"/>
      <c r="I398" s="181"/>
      <c r="J398" s="464"/>
      <c r="K398" s="181"/>
      <c r="L398" s="181"/>
      <c r="M398" s="181"/>
      <c r="N398" s="464"/>
      <c r="O398" s="181"/>
      <c r="P398" s="181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</row>
    <row r="399" spans="1:107" s="27" customFormat="1">
      <c r="A399" s="155"/>
      <c r="B399" s="155"/>
      <c r="C399" s="155"/>
      <c r="D399" s="155"/>
      <c r="E399" s="139"/>
      <c r="F399" s="139"/>
      <c r="G399" s="191"/>
      <c r="H399" s="148"/>
      <c r="I399" s="181"/>
      <c r="J399" s="464"/>
      <c r="K399" s="181"/>
      <c r="L399" s="181"/>
      <c r="M399" s="181"/>
      <c r="N399" s="464"/>
      <c r="O399" s="181"/>
      <c r="P399" s="181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</row>
    <row r="400" spans="1:107" s="27" customFormat="1">
      <c r="A400" s="155"/>
      <c r="B400" s="155"/>
      <c r="C400" s="155"/>
      <c r="D400" s="155"/>
      <c r="E400" s="139"/>
      <c r="F400" s="139"/>
      <c r="G400" s="191"/>
      <c r="H400" s="148"/>
      <c r="I400" s="181"/>
      <c r="J400" s="464"/>
      <c r="K400" s="181"/>
      <c r="L400" s="181"/>
      <c r="M400" s="181"/>
      <c r="N400" s="464"/>
      <c r="O400" s="181"/>
      <c r="P400" s="181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</row>
    <row r="401" spans="1:107" s="27" customFormat="1">
      <c r="A401" s="155"/>
      <c r="B401" s="155"/>
      <c r="C401" s="155"/>
      <c r="D401" s="155"/>
      <c r="E401" s="139"/>
      <c r="F401" s="139"/>
      <c r="G401" s="191"/>
      <c r="H401" s="148"/>
      <c r="I401" s="181"/>
      <c r="J401" s="464"/>
      <c r="K401" s="181"/>
      <c r="L401" s="181"/>
      <c r="M401" s="181"/>
      <c r="N401" s="464"/>
      <c r="O401" s="181"/>
      <c r="P401" s="181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</row>
    <row r="402" spans="1:107" s="27" customFormat="1">
      <c r="A402" s="155"/>
      <c r="B402" s="155"/>
      <c r="C402" s="155"/>
      <c r="D402" s="155"/>
      <c r="E402" s="139"/>
      <c r="F402" s="139"/>
      <c r="G402" s="191"/>
      <c r="H402" s="148"/>
      <c r="I402" s="181"/>
      <c r="J402" s="464"/>
      <c r="K402" s="181"/>
      <c r="L402" s="181"/>
      <c r="M402" s="181"/>
      <c r="N402" s="464"/>
      <c r="O402" s="181"/>
      <c r="P402" s="181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</row>
    <row r="403" spans="1:107" s="27" customFormat="1">
      <c r="A403" s="155"/>
      <c r="B403" s="155"/>
      <c r="C403" s="155"/>
      <c r="D403" s="155"/>
      <c r="E403" s="139"/>
      <c r="F403" s="139"/>
      <c r="G403" s="191"/>
      <c r="H403" s="148"/>
      <c r="I403" s="181"/>
      <c r="J403" s="464"/>
      <c r="K403" s="181"/>
      <c r="L403" s="181"/>
      <c r="M403" s="181"/>
      <c r="N403" s="464"/>
      <c r="O403" s="181"/>
      <c r="P403" s="181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</row>
    <row r="404" spans="1:107" s="27" customFormat="1">
      <c r="A404" s="155"/>
      <c r="B404" s="155"/>
      <c r="C404" s="155"/>
      <c r="D404" s="155"/>
      <c r="E404" s="139"/>
      <c r="F404" s="139"/>
      <c r="G404" s="191"/>
      <c r="H404" s="148"/>
      <c r="I404" s="181"/>
      <c r="J404" s="464"/>
      <c r="K404" s="181"/>
      <c r="L404" s="181"/>
      <c r="M404" s="181"/>
      <c r="N404" s="464"/>
      <c r="O404" s="181"/>
      <c r="P404" s="181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</row>
    <row r="405" spans="1:107" s="27" customFormat="1">
      <c r="A405" s="155"/>
      <c r="B405" s="155"/>
      <c r="C405" s="155"/>
      <c r="D405" s="155"/>
      <c r="E405" s="139"/>
      <c r="F405" s="139"/>
      <c r="G405" s="191"/>
      <c r="H405" s="148"/>
      <c r="I405" s="181"/>
      <c r="J405" s="464"/>
      <c r="K405" s="181"/>
      <c r="L405" s="181"/>
      <c r="M405" s="181"/>
      <c r="N405" s="464"/>
      <c r="O405" s="181"/>
      <c r="P405" s="181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</row>
    <row r="406" spans="1:107" s="27" customFormat="1">
      <c r="A406" s="155"/>
      <c r="B406" s="155"/>
      <c r="C406" s="155"/>
      <c r="D406" s="155"/>
      <c r="E406" s="139"/>
      <c r="F406" s="139"/>
      <c r="G406" s="191"/>
      <c r="H406" s="148"/>
      <c r="I406" s="181"/>
      <c r="J406" s="464"/>
      <c r="K406" s="181"/>
      <c r="L406" s="181"/>
      <c r="M406" s="181"/>
      <c r="N406" s="464"/>
      <c r="O406" s="181"/>
      <c r="P406" s="181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</row>
    <row r="407" spans="1:107" s="27" customFormat="1">
      <c r="A407" s="155"/>
      <c r="B407" s="155"/>
      <c r="C407" s="155"/>
      <c r="D407" s="155"/>
      <c r="E407" s="139"/>
      <c r="F407" s="139"/>
      <c r="G407" s="191"/>
      <c r="H407" s="148"/>
      <c r="I407" s="181"/>
      <c r="J407" s="464"/>
      <c r="K407" s="181"/>
      <c r="L407" s="181"/>
      <c r="M407" s="181"/>
      <c r="N407" s="464"/>
      <c r="O407" s="181"/>
      <c r="P407" s="181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</row>
    <row r="408" spans="1:107" s="27" customFormat="1">
      <c r="A408" s="155"/>
      <c r="B408" s="155"/>
      <c r="C408" s="155"/>
      <c r="D408" s="155"/>
      <c r="E408" s="139"/>
      <c r="F408" s="139"/>
      <c r="G408" s="191"/>
      <c r="H408" s="148"/>
      <c r="I408" s="181"/>
      <c r="J408" s="464"/>
      <c r="K408" s="181"/>
      <c r="L408" s="181"/>
      <c r="M408" s="181"/>
      <c r="N408" s="464"/>
      <c r="O408" s="181"/>
      <c r="P408" s="181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</row>
    <row r="409" spans="1:107" s="27" customFormat="1">
      <c r="A409" s="155"/>
      <c r="B409" s="155"/>
      <c r="C409" s="155"/>
      <c r="D409" s="155"/>
      <c r="E409" s="139"/>
      <c r="F409" s="139"/>
      <c r="G409" s="191"/>
      <c r="H409" s="148"/>
      <c r="I409" s="181"/>
      <c r="J409" s="464"/>
      <c r="K409" s="181"/>
      <c r="L409" s="181"/>
      <c r="M409" s="181"/>
      <c r="N409" s="464"/>
      <c r="O409" s="181"/>
      <c r="P409" s="181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</row>
    <row r="410" spans="1:107" s="27" customFormat="1">
      <c r="A410" s="155"/>
      <c r="B410" s="155"/>
      <c r="C410" s="155"/>
      <c r="D410" s="155"/>
      <c r="E410" s="139"/>
      <c r="F410" s="139"/>
      <c r="G410" s="191"/>
      <c r="H410" s="148"/>
      <c r="I410" s="181"/>
      <c r="J410" s="464"/>
      <c r="K410" s="181"/>
      <c r="L410" s="181"/>
      <c r="M410" s="181"/>
      <c r="N410" s="464"/>
      <c r="O410" s="181"/>
      <c r="P410" s="181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</row>
    <row r="411" spans="1:107" s="27" customFormat="1">
      <c r="A411" s="155"/>
      <c r="B411" s="155"/>
      <c r="C411" s="155"/>
      <c r="D411" s="155"/>
      <c r="E411" s="139"/>
      <c r="F411" s="139"/>
      <c r="G411" s="191"/>
      <c r="H411" s="148"/>
      <c r="I411" s="181"/>
      <c r="J411" s="464"/>
      <c r="K411" s="181"/>
      <c r="L411" s="181"/>
      <c r="M411" s="181"/>
      <c r="N411" s="464"/>
      <c r="O411" s="181"/>
      <c r="P411" s="181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</row>
    <row r="412" spans="1:107" s="27" customFormat="1">
      <c r="A412" s="155"/>
      <c r="B412" s="155"/>
      <c r="C412" s="155"/>
      <c r="D412" s="155"/>
      <c r="E412" s="139"/>
      <c r="F412" s="139"/>
      <c r="G412" s="191"/>
      <c r="H412" s="148"/>
      <c r="I412" s="181"/>
      <c r="J412" s="464"/>
      <c r="K412" s="181"/>
      <c r="L412" s="181"/>
      <c r="M412" s="181"/>
      <c r="N412" s="464"/>
      <c r="O412" s="181"/>
      <c r="P412" s="181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</row>
    <row r="413" spans="1:107" s="27" customFormat="1">
      <c r="A413" s="155"/>
      <c r="B413" s="155"/>
      <c r="C413" s="155"/>
      <c r="D413" s="155"/>
      <c r="E413" s="139"/>
      <c r="F413" s="139"/>
      <c r="G413" s="191"/>
      <c r="H413" s="148"/>
      <c r="I413" s="181"/>
      <c r="J413" s="464"/>
      <c r="K413" s="181"/>
      <c r="L413" s="181"/>
      <c r="M413" s="181"/>
      <c r="N413" s="464"/>
      <c r="O413" s="181"/>
      <c r="P413" s="181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</row>
    <row r="414" spans="1:107" s="27" customFormat="1">
      <c r="A414" s="155"/>
      <c r="B414" s="155"/>
      <c r="C414" s="155"/>
      <c r="D414" s="155"/>
      <c r="E414" s="139"/>
      <c r="F414" s="139"/>
      <c r="G414" s="191"/>
      <c r="H414" s="148"/>
      <c r="I414" s="181"/>
      <c r="J414" s="464"/>
      <c r="K414" s="181"/>
      <c r="L414" s="181"/>
      <c r="M414" s="181"/>
      <c r="N414" s="464"/>
      <c r="O414" s="181"/>
      <c r="P414" s="181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</row>
    <row r="415" spans="1:107" s="27" customFormat="1">
      <c r="A415" s="155"/>
      <c r="B415" s="155"/>
      <c r="C415" s="155"/>
      <c r="D415" s="155"/>
      <c r="E415" s="139"/>
      <c r="F415" s="139"/>
      <c r="G415" s="191"/>
      <c r="H415" s="148"/>
      <c r="I415" s="181"/>
      <c r="J415" s="464"/>
      <c r="K415" s="181"/>
      <c r="L415" s="181"/>
      <c r="M415" s="181"/>
      <c r="N415" s="464"/>
      <c r="O415" s="181"/>
      <c r="P415" s="181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</row>
    <row r="416" spans="1:107" s="27" customFormat="1">
      <c r="A416" s="155"/>
      <c r="B416" s="155"/>
      <c r="C416" s="155"/>
      <c r="D416" s="155"/>
      <c r="E416" s="139"/>
      <c r="F416" s="139"/>
      <c r="G416" s="191"/>
      <c r="H416" s="148"/>
      <c r="I416" s="181"/>
      <c r="J416" s="464"/>
      <c r="K416" s="181"/>
      <c r="L416" s="181"/>
      <c r="M416" s="181"/>
      <c r="N416" s="464"/>
      <c r="O416" s="181"/>
      <c r="P416" s="181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</row>
    <row r="417" spans="1:107" s="27" customFormat="1">
      <c r="A417" s="155"/>
      <c r="B417" s="155"/>
      <c r="C417" s="155"/>
      <c r="D417" s="155"/>
      <c r="E417" s="139"/>
      <c r="F417" s="139"/>
      <c r="G417" s="191"/>
      <c r="H417" s="148"/>
      <c r="I417" s="181"/>
      <c r="J417" s="464"/>
      <c r="K417" s="181"/>
      <c r="L417" s="181"/>
      <c r="M417" s="181"/>
      <c r="N417" s="464"/>
      <c r="O417" s="181"/>
      <c r="P417" s="181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</row>
    <row r="418" spans="1:107" s="27" customFormat="1">
      <c r="A418" s="155"/>
      <c r="B418" s="155"/>
      <c r="C418" s="155"/>
      <c r="D418" s="155"/>
      <c r="E418" s="139"/>
      <c r="F418" s="139"/>
      <c r="G418" s="191"/>
      <c r="H418" s="148"/>
      <c r="I418" s="181"/>
      <c r="J418" s="464"/>
      <c r="K418" s="181"/>
      <c r="L418" s="181"/>
      <c r="M418" s="181"/>
      <c r="N418" s="464"/>
      <c r="O418" s="181"/>
      <c r="P418" s="181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</row>
    <row r="419" spans="1:107" s="27" customFormat="1">
      <c r="A419" s="155"/>
      <c r="B419" s="155"/>
      <c r="C419" s="155"/>
      <c r="D419" s="155"/>
      <c r="E419" s="139"/>
      <c r="F419" s="139"/>
      <c r="G419" s="191"/>
      <c r="H419" s="148"/>
      <c r="I419" s="181"/>
      <c r="J419" s="464"/>
      <c r="K419" s="181"/>
      <c r="L419" s="181"/>
      <c r="M419" s="181"/>
      <c r="N419" s="464"/>
      <c r="O419" s="181"/>
      <c r="P419" s="181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</row>
    <row r="420" spans="1:107" s="27" customFormat="1">
      <c r="A420" s="155"/>
      <c r="B420" s="155"/>
      <c r="C420" s="155"/>
      <c r="D420" s="155"/>
      <c r="E420" s="139"/>
      <c r="F420" s="139"/>
      <c r="G420" s="191"/>
      <c r="H420" s="148"/>
      <c r="I420" s="181"/>
      <c r="J420" s="464"/>
      <c r="K420" s="181"/>
      <c r="L420" s="181"/>
      <c r="M420" s="181"/>
      <c r="N420" s="464"/>
      <c r="O420" s="181"/>
      <c r="P420" s="181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</row>
    <row r="421" spans="1:107" s="27" customFormat="1">
      <c r="A421" s="155"/>
      <c r="B421" s="155"/>
      <c r="C421" s="155"/>
      <c r="D421" s="155"/>
      <c r="E421" s="139"/>
      <c r="F421" s="139"/>
      <c r="G421" s="191"/>
      <c r="H421" s="148"/>
      <c r="I421" s="181"/>
      <c r="J421" s="464"/>
      <c r="K421" s="181"/>
      <c r="L421" s="181"/>
      <c r="M421" s="181"/>
      <c r="N421" s="464"/>
      <c r="O421" s="181"/>
      <c r="P421" s="181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</row>
    <row r="422" spans="1:107" s="27" customFormat="1">
      <c r="A422" s="155"/>
      <c r="B422" s="155"/>
      <c r="C422" s="155"/>
      <c r="D422" s="155"/>
      <c r="E422" s="139"/>
      <c r="F422" s="139"/>
      <c r="G422" s="191"/>
      <c r="H422" s="148"/>
      <c r="I422" s="181"/>
      <c r="J422" s="464"/>
      <c r="K422" s="181"/>
      <c r="L422" s="181"/>
      <c r="M422" s="181"/>
      <c r="N422" s="464"/>
      <c r="O422" s="181"/>
      <c r="P422" s="181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</row>
    <row r="423" spans="1:107" s="27" customFormat="1">
      <c r="A423" s="155"/>
      <c r="B423" s="155"/>
      <c r="C423" s="155"/>
      <c r="D423" s="155"/>
      <c r="E423" s="139"/>
      <c r="F423" s="139"/>
      <c r="G423" s="191"/>
      <c r="H423" s="148"/>
      <c r="I423" s="181"/>
      <c r="J423" s="464"/>
      <c r="K423" s="181"/>
      <c r="L423" s="181"/>
      <c r="M423" s="181"/>
      <c r="N423" s="464"/>
      <c r="O423" s="181"/>
      <c r="P423" s="181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</row>
    <row r="424" spans="1:107" s="27" customFormat="1">
      <c r="A424" s="155"/>
      <c r="B424" s="155"/>
      <c r="C424" s="155"/>
      <c r="D424" s="155"/>
      <c r="E424" s="139"/>
      <c r="F424" s="139"/>
      <c r="G424" s="191"/>
      <c r="H424" s="148"/>
      <c r="I424" s="181"/>
      <c r="J424" s="464"/>
      <c r="K424" s="181"/>
      <c r="L424" s="181"/>
      <c r="M424" s="181"/>
      <c r="N424" s="464"/>
      <c r="O424" s="181"/>
      <c r="P424" s="181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</row>
    <row r="425" spans="1:107" s="27" customFormat="1">
      <c r="A425" s="155"/>
      <c r="B425" s="155"/>
      <c r="C425" s="155"/>
      <c r="D425" s="155"/>
      <c r="E425" s="139"/>
      <c r="F425" s="139"/>
      <c r="G425" s="191"/>
      <c r="H425" s="148"/>
      <c r="I425" s="181"/>
      <c r="J425" s="464"/>
      <c r="K425" s="181"/>
      <c r="L425" s="181"/>
      <c r="M425" s="181"/>
      <c r="N425" s="464"/>
      <c r="O425" s="181"/>
      <c r="P425" s="181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</row>
    <row r="426" spans="1:107" s="27" customFormat="1">
      <c r="A426" s="155"/>
      <c r="B426" s="155"/>
      <c r="C426" s="155"/>
      <c r="D426" s="155"/>
      <c r="E426" s="139"/>
      <c r="F426" s="139"/>
      <c r="G426" s="191"/>
      <c r="H426" s="148"/>
      <c r="I426" s="181"/>
      <c r="J426" s="464"/>
      <c r="K426" s="181"/>
      <c r="L426" s="181"/>
      <c r="M426" s="181"/>
      <c r="N426" s="464"/>
      <c r="O426" s="181"/>
      <c r="P426" s="181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</row>
    <row r="427" spans="1:107" s="27" customFormat="1">
      <c r="A427" s="155"/>
      <c r="B427" s="155"/>
      <c r="C427" s="155"/>
      <c r="D427" s="155"/>
      <c r="E427" s="139"/>
      <c r="F427" s="139"/>
      <c r="G427" s="191"/>
      <c r="H427" s="148"/>
      <c r="I427" s="181"/>
      <c r="J427" s="464"/>
      <c r="K427" s="181"/>
      <c r="L427" s="181"/>
      <c r="M427" s="181"/>
      <c r="N427" s="464"/>
      <c r="O427" s="181"/>
      <c r="P427" s="181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</row>
    <row r="428" spans="1:107" s="27" customFormat="1">
      <c r="A428" s="155"/>
      <c r="B428" s="155"/>
      <c r="C428" s="155"/>
      <c r="D428" s="155"/>
      <c r="E428" s="139"/>
      <c r="F428" s="139"/>
      <c r="G428" s="191"/>
      <c r="H428" s="148"/>
      <c r="I428" s="181"/>
      <c r="J428" s="464"/>
      <c r="K428" s="181"/>
      <c r="L428" s="181"/>
      <c r="M428" s="181"/>
      <c r="N428" s="464"/>
      <c r="O428" s="181"/>
      <c r="P428" s="181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</row>
    <row r="429" spans="1:107" s="27" customFormat="1">
      <c r="A429" s="155"/>
      <c r="B429" s="155"/>
      <c r="C429" s="155"/>
      <c r="D429" s="155"/>
      <c r="E429" s="139"/>
      <c r="F429" s="139"/>
      <c r="G429" s="191"/>
      <c r="H429" s="148"/>
      <c r="I429" s="181"/>
      <c r="J429" s="464"/>
      <c r="K429" s="181"/>
      <c r="L429" s="181"/>
      <c r="M429" s="181"/>
      <c r="N429" s="464"/>
      <c r="O429" s="181"/>
      <c r="P429" s="181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</row>
    <row r="430" spans="1:107" s="27" customFormat="1">
      <c r="A430" s="155"/>
      <c r="B430" s="155"/>
      <c r="C430" s="155"/>
      <c r="D430" s="155"/>
      <c r="E430" s="139"/>
      <c r="F430" s="139"/>
      <c r="G430" s="191"/>
      <c r="H430" s="148"/>
      <c r="I430" s="181"/>
      <c r="J430" s="464"/>
      <c r="K430" s="181"/>
      <c r="L430" s="181"/>
      <c r="M430" s="181"/>
      <c r="N430" s="464"/>
      <c r="O430" s="181"/>
      <c r="P430" s="181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</row>
    <row r="431" spans="1:107" s="27" customFormat="1">
      <c r="A431" s="155"/>
      <c r="B431" s="155"/>
      <c r="C431" s="155"/>
      <c r="D431" s="155"/>
      <c r="E431" s="139"/>
      <c r="F431" s="139"/>
      <c r="G431" s="191"/>
      <c r="H431" s="148"/>
      <c r="I431" s="181"/>
      <c r="J431" s="464"/>
      <c r="K431" s="181"/>
      <c r="L431" s="181"/>
      <c r="M431" s="181"/>
      <c r="N431" s="464"/>
      <c r="O431" s="181"/>
      <c r="P431" s="181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</row>
    <row r="432" spans="1:107" s="27" customFormat="1">
      <c r="A432" s="155"/>
      <c r="B432" s="155"/>
      <c r="C432" s="155"/>
      <c r="D432" s="155"/>
      <c r="E432" s="139"/>
      <c r="F432" s="139"/>
      <c r="G432" s="191"/>
      <c r="H432" s="148"/>
      <c r="I432" s="181"/>
      <c r="J432" s="464"/>
      <c r="K432" s="181"/>
      <c r="L432" s="181"/>
      <c r="M432" s="181"/>
      <c r="N432" s="464"/>
      <c r="O432" s="181"/>
      <c r="P432" s="181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</row>
    <row r="433" spans="1:107" s="27" customFormat="1">
      <c r="A433" s="155"/>
      <c r="B433" s="155"/>
      <c r="C433" s="155"/>
      <c r="D433" s="155"/>
      <c r="E433" s="139"/>
      <c r="F433" s="139"/>
      <c r="G433" s="191"/>
      <c r="H433" s="148"/>
      <c r="I433" s="181"/>
      <c r="J433" s="464"/>
      <c r="K433" s="181"/>
      <c r="L433" s="181"/>
      <c r="M433" s="181"/>
      <c r="N433" s="464"/>
      <c r="O433" s="181"/>
      <c r="P433" s="181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</row>
    <row r="434" spans="1:107" s="27" customFormat="1">
      <c r="A434" s="155"/>
      <c r="B434" s="155"/>
      <c r="C434" s="155"/>
      <c r="D434" s="155"/>
      <c r="E434" s="139"/>
      <c r="F434" s="139"/>
      <c r="G434" s="191"/>
      <c r="H434" s="148"/>
      <c r="I434" s="181"/>
      <c r="J434" s="464"/>
      <c r="K434" s="181"/>
      <c r="L434" s="181"/>
      <c r="M434" s="181"/>
      <c r="N434" s="464"/>
      <c r="O434" s="181"/>
      <c r="P434" s="181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</row>
    <row r="435" spans="1:107" s="27" customFormat="1">
      <c r="A435" s="155"/>
      <c r="B435" s="155"/>
      <c r="C435" s="155"/>
      <c r="D435" s="155"/>
      <c r="E435" s="139"/>
      <c r="F435" s="139"/>
      <c r="G435" s="191"/>
      <c r="H435" s="148"/>
      <c r="I435" s="181"/>
      <c r="J435" s="464"/>
      <c r="K435" s="181"/>
      <c r="L435" s="181"/>
      <c r="M435" s="181"/>
      <c r="N435" s="464"/>
      <c r="O435" s="181"/>
      <c r="P435" s="181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</row>
    <row r="436" spans="1:107" s="27" customFormat="1">
      <c r="A436" s="155"/>
      <c r="B436" s="155"/>
      <c r="C436" s="155"/>
      <c r="D436" s="155"/>
      <c r="E436" s="139"/>
      <c r="F436" s="139"/>
      <c r="G436" s="191"/>
      <c r="H436" s="148"/>
      <c r="I436" s="181"/>
      <c r="J436" s="464"/>
      <c r="K436" s="181"/>
      <c r="L436" s="181"/>
      <c r="M436" s="181"/>
      <c r="N436" s="464"/>
      <c r="O436" s="181"/>
      <c r="P436" s="181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</row>
    <row r="437" spans="1:107" s="27" customFormat="1">
      <c r="A437" s="155"/>
      <c r="B437" s="155"/>
      <c r="C437" s="155"/>
      <c r="D437" s="155"/>
      <c r="E437" s="139"/>
      <c r="F437" s="139"/>
      <c r="G437" s="191"/>
      <c r="H437" s="148"/>
      <c r="I437" s="181"/>
      <c r="J437" s="464"/>
      <c r="K437" s="181"/>
      <c r="L437" s="181"/>
      <c r="M437" s="181"/>
      <c r="N437" s="464"/>
      <c r="O437" s="181"/>
      <c r="P437" s="181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</row>
    <row r="438" spans="1:107" s="27" customFormat="1">
      <c r="A438" s="155"/>
      <c r="B438" s="155"/>
      <c r="C438" s="155"/>
      <c r="D438" s="155"/>
      <c r="E438" s="139"/>
      <c r="F438" s="139"/>
      <c r="G438" s="191"/>
      <c r="H438" s="148"/>
      <c r="I438" s="181"/>
      <c r="J438" s="464"/>
      <c r="K438" s="181"/>
      <c r="L438" s="181"/>
      <c r="M438" s="181"/>
      <c r="N438" s="464"/>
      <c r="O438" s="181"/>
      <c r="P438" s="181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</row>
    <row r="439" spans="1:107" s="27" customFormat="1">
      <c r="A439" s="155"/>
      <c r="B439" s="155"/>
      <c r="C439" s="155"/>
      <c r="D439" s="155"/>
      <c r="E439" s="139"/>
      <c r="F439" s="139"/>
      <c r="G439" s="191"/>
      <c r="H439" s="148"/>
      <c r="I439" s="181"/>
      <c r="J439" s="464"/>
      <c r="K439" s="181"/>
      <c r="L439" s="181"/>
      <c r="M439" s="181"/>
      <c r="N439" s="464"/>
      <c r="O439" s="181"/>
      <c r="P439" s="181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</row>
    <row r="440" spans="1:107" s="27" customFormat="1">
      <c r="A440" s="155"/>
      <c r="B440" s="155"/>
      <c r="C440" s="155"/>
      <c r="D440" s="155"/>
      <c r="E440" s="139"/>
      <c r="F440" s="139"/>
      <c r="G440" s="191"/>
      <c r="H440" s="148"/>
      <c r="I440" s="181"/>
      <c r="J440" s="464"/>
      <c r="K440" s="181"/>
      <c r="L440" s="181"/>
      <c r="M440" s="181"/>
      <c r="N440" s="464"/>
      <c r="O440" s="181"/>
      <c r="P440" s="181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</row>
    <row r="441" spans="1:107" s="27" customFormat="1">
      <c r="A441" s="155"/>
      <c r="B441" s="155"/>
      <c r="C441" s="155"/>
      <c r="D441" s="155"/>
      <c r="E441" s="139"/>
      <c r="F441" s="139"/>
      <c r="G441" s="191"/>
      <c r="H441" s="148"/>
      <c r="I441" s="181"/>
      <c r="J441" s="464"/>
      <c r="K441" s="181"/>
      <c r="L441" s="181"/>
      <c r="M441" s="181"/>
      <c r="N441" s="464"/>
      <c r="O441" s="181"/>
      <c r="P441" s="181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</row>
    <row r="442" spans="1:107" s="27" customFormat="1">
      <c r="A442" s="155"/>
      <c r="B442" s="155"/>
      <c r="C442" s="155"/>
      <c r="D442" s="155"/>
      <c r="E442" s="139"/>
      <c r="F442" s="139"/>
      <c r="G442" s="191"/>
      <c r="H442" s="148"/>
      <c r="I442" s="181"/>
      <c r="J442" s="464"/>
      <c r="K442" s="181"/>
      <c r="L442" s="181"/>
      <c r="M442" s="181"/>
      <c r="N442" s="464"/>
      <c r="O442" s="181"/>
      <c r="P442" s="181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</row>
    <row r="443" spans="1:107" s="27" customFormat="1">
      <c r="A443" s="155"/>
      <c r="B443" s="155"/>
      <c r="C443" s="155"/>
      <c r="D443" s="155"/>
      <c r="E443" s="139"/>
      <c r="F443" s="139"/>
      <c r="G443" s="191"/>
      <c r="H443" s="148"/>
      <c r="I443" s="181"/>
      <c r="J443" s="464"/>
      <c r="K443" s="181"/>
      <c r="L443" s="181"/>
      <c r="M443" s="181"/>
      <c r="N443" s="464"/>
      <c r="O443" s="181"/>
      <c r="P443" s="181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</row>
    <row r="444" spans="1:107" s="27" customFormat="1">
      <c r="A444" s="155"/>
      <c r="B444" s="155"/>
      <c r="C444" s="155"/>
      <c r="D444" s="155"/>
      <c r="E444" s="139"/>
      <c r="F444" s="139"/>
      <c r="G444" s="191"/>
      <c r="H444" s="148"/>
      <c r="I444" s="181"/>
      <c r="J444" s="464"/>
      <c r="K444" s="181"/>
      <c r="L444" s="181"/>
      <c r="M444" s="181"/>
      <c r="N444" s="464"/>
      <c r="O444" s="181"/>
      <c r="P444" s="181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</row>
    <row r="445" spans="1:107" s="27" customFormat="1">
      <c r="A445" s="155"/>
      <c r="B445" s="155"/>
      <c r="C445" s="155"/>
      <c r="D445" s="155"/>
      <c r="E445" s="139"/>
      <c r="F445" s="139"/>
      <c r="G445" s="191"/>
      <c r="H445" s="148"/>
      <c r="I445" s="181"/>
      <c r="J445" s="464"/>
      <c r="K445" s="181"/>
      <c r="L445" s="181"/>
      <c r="M445" s="181"/>
      <c r="N445" s="464"/>
      <c r="O445" s="181"/>
      <c r="P445" s="181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</row>
    <row r="446" spans="1:107" s="27" customFormat="1">
      <c r="A446" s="155"/>
      <c r="B446" s="155"/>
      <c r="C446" s="155"/>
      <c r="D446" s="155"/>
      <c r="E446" s="139"/>
      <c r="F446" s="139"/>
      <c r="G446" s="191"/>
      <c r="H446" s="148"/>
      <c r="I446" s="181"/>
      <c r="J446" s="464"/>
      <c r="K446" s="181"/>
      <c r="L446" s="181"/>
      <c r="M446" s="181"/>
      <c r="N446" s="464"/>
      <c r="O446" s="181"/>
      <c r="P446" s="181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</row>
    <row r="447" spans="1:107" s="27" customFormat="1">
      <c r="A447" s="155"/>
      <c r="B447" s="155"/>
      <c r="C447" s="155"/>
      <c r="D447" s="155"/>
      <c r="E447" s="139"/>
      <c r="F447" s="139"/>
      <c r="G447" s="191"/>
      <c r="H447" s="148"/>
      <c r="I447" s="181"/>
      <c r="J447" s="464"/>
      <c r="K447" s="181"/>
      <c r="L447" s="181"/>
      <c r="M447" s="181"/>
      <c r="N447" s="464"/>
      <c r="O447" s="181"/>
      <c r="P447" s="181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</row>
    <row r="448" spans="1:107" s="27" customFormat="1">
      <c r="A448" s="155"/>
      <c r="B448" s="155"/>
      <c r="C448" s="155"/>
      <c r="D448" s="155"/>
      <c r="E448" s="139"/>
      <c r="F448" s="139"/>
      <c r="G448" s="191"/>
      <c r="H448" s="148"/>
      <c r="I448" s="181"/>
      <c r="J448" s="464"/>
      <c r="K448" s="181"/>
      <c r="L448" s="181"/>
      <c r="M448" s="181"/>
      <c r="N448" s="464"/>
      <c r="O448" s="181"/>
      <c r="P448" s="181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</row>
    <row r="449" spans="1:107" s="27" customFormat="1">
      <c r="A449" s="155"/>
      <c r="B449" s="155"/>
      <c r="C449" s="155"/>
      <c r="D449" s="155"/>
      <c r="E449" s="139"/>
      <c r="F449" s="139"/>
      <c r="G449" s="191"/>
      <c r="H449" s="148"/>
      <c r="I449" s="181"/>
      <c r="J449" s="464"/>
      <c r="K449" s="181"/>
      <c r="L449" s="181"/>
      <c r="M449" s="181"/>
      <c r="N449" s="464"/>
      <c r="O449" s="181"/>
      <c r="P449" s="181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</row>
    <row r="450" spans="1:107" s="27" customFormat="1">
      <c r="A450" s="155"/>
      <c r="B450" s="155"/>
      <c r="C450" s="155"/>
      <c r="D450" s="155"/>
      <c r="E450" s="139"/>
      <c r="F450" s="139"/>
      <c r="G450" s="191"/>
      <c r="H450" s="148"/>
      <c r="I450" s="181"/>
      <c r="J450" s="464"/>
      <c r="K450" s="181"/>
      <c r="L450" s="181"/>
      <c r="M450" s="181"/>
      <c r="N450" s="464"/>
      <c r="O450" s="181"/>
      <c r="P450" s="181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</row>
    <row r="451" spans="1:107" s="27" customFormat="1">
      <c r="A451" s="155"/>
      <c r="B451" s="155"/>
      <c r="C451" s="155"/>
      <c r="D451" s="155"/>
      <c r="E451" s="139"/>
      <c r="F451" s="139"/>
      <c r="G451" s="191"/>
      <c r="H451" s="148"/>
      <c r="I451" s="181"/>
      <c r="J451" s="464"/>
      <c r="K451" s="181"/>
      <c r="L451" s="181"/>
      <c r="M451" s="181"/>
      <c r="N451" s="464"/>
      <c r="O451" s="181"/>
      <c r="P451" s="181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</row>
    <row r="452" spans="1:107" s="27" customFormat="1">
      <c r="A452" s="155"/>
      <c r="B452" s="155"/>
      <c r="C452" s="155"/>
      <c r="D452" s="155"/>
      <c r="E452" s="139"/>
      <c r="F452" s="139"/>
      <c r="G452" s="191"/>
      <c r="H452" s="148"/>
      <c r="I452" s="181"/>
      <c r="J452" s="464"/>
      <c r="K452" s="181"/>
      <c r="L452" s="181"/>
      <c r="M452" s="181"/>
      <c r="N452" s="464"/>
      <c r="O452" s="181"/>
      <c r="P452" s="181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</row>
    <row r="453" spans="1:107" s="27" customFormat="1">
      <c r="A453" s="155"/>
      <c r="B453" s="155"/>
      <c r="C453" s="155"/>
      <c r="D453" s="155"/>
      <c r="E453" s="139"/>
      <c r="F453" s="139"/>
      <c r="G453" s="191"/>
      <c r="H453" s="148"/>
      <c r="I453" s="181"/>
      <c r="J453" s="464"/>
      <c r="K453" s="181"/>
      <c r="L453" s="181"/>
      <c r="M453" s="181"/>
      <c r="N453" s="464"/>
      <c r="O453" s="181"/>
      <c r="P453" s="181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</row>
    <row r="454" spans="1:107" s="27" customFormat="1">
      <c r="A454" s="155"/>
      <c r="B454" s="155"/>
      <c r="C454" s="155"/>
      <c r="D454" s="155"/>
      <c r="E454" s="139"/>
      <c r="F454" s="139"/>
      <c r="G454" s="191"/>
      <c r="H454" s="148"/>
      <c r="I454" s="181"/>
      <c r="J454" s="464"/>
      <c r="K454" s="181"/>
      <c r="L454" s="181"/>
      <c r="M454" s="181"/>
      <c r="N454" s="464"/>
      <c r="O454" s="181"/>
      <c r="P454" s="181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</row>
    <row r="455" spans="1:107" s="27" customFormat="1">
      <c r="A455" s="155"/>
      <c r="B455" s="155"/>
      <c r="C455" s="155"/>
      <c r="D455" s="155"/>
      <c r="E455" s="139"/>
      <c r="F455" s="139"/>
      <c r="G455" s="191"/>
      <c r="H455" s="148"/>
      <c r="I455" s="181"/>
      <c r="J455" s="464"/>
      <c r="K455" s="181"/>
      <c r="L455" s="181"/>
      <c r="M455" s="181"/>
      <c r="N455" s="464"/>
      <c r="O455" s="181"/>
      <c r="P455" s="181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</row>
    <row r="456" spans="1:107" s="27" customFormat="1">
      <c r="A456" s="155"/>
      <c r="B456" s="155"/>
      <c r="C456" s="155"/>
      <c r="D456" s="155"/>
      <c r="E456" s="139"/>
      <c r="F456" s="139"/>
      <c r="G456" s="191"/>
      <c r="H456" s="148"/>
      <c r="I456" s="181"/>
      <c r="J456" s="464"/>
      <c r="K456" s="181"/>
      <c r="L456" s="181"/>
      <c r="M456" s="181"/>
      <c r="N456" s="464"/>
      <c r="O456" s="181"/>
      <c r="P456" s="181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</row>
    <row r="457" spans="1:107" s="27" customFormat="1">
      <c r="A457" s="155"/>
      <c r="B457" s="155"/>
      <c r="C457" s="155"/>
      <c r="D457" s="155"/>
      <c r="E457" s="139"/>
      <c r="F457" s="139"/>
      <c r="G457" s="191"/>
      <c r="H457" s="148"/>
      <c r="I457" s="181"/>
      <c r="J457" s="464"/>
      <c r="K457" s="181"/>
      <c r="L457" s="181"/>
      <c r="M457" s="181"/>
      <c r="N457" s="464"/>
      <c r="O457" s="181"/>
      <c r="P457" s="181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</row>
    <row r="458" spans="1:107" s="27" customFormat="1">
      <c r="A458" s="155"/>
      <c r="B458" s="155"/>
      <c r="C458" s="155"/>
      <c r="D458" s="155"/>
      <c r="E458" s="139"/>
      <c r="F458" s="139"/>
      <c r="G458" s="191"/>
      <c r="H458" s="148"/>
      <c r="I458" s="181"/>
      <c r="J458" s="464"/>
      <c r="K458" s="181"/>
      <c r="L458" s="181"/>
      <c r="M458" s="181"/>
      <c r="N458" s="464"/>
      <c r="O458" s="181"/>
      <c r="P458" s="181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</row>
    <row r="459" spans="1:107" s="27" customFormat="1">
      <c r="A459" s="155"/>
      <c r="B459" s="155"/>
      <c r="C459" s="155"/>
      <c r="D459" s="155"/>
      <c r="E459" s="139"/>
      <c r="F459" s="139"/>
      <c r="G459" s="191"/>
      <c r="H459" s="148"/>
      <c r="I459" s="181"/>
      <c r="J459" s="464"/>
      <c r="K459" s="181"/>
      <c r="L459" s="181"/>
      <c r="M459" s="181"/>
      <c r="N459" s="464"/>
      <c r="O459" s="181"/>
      <c r="P459" s="181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</row>
    <row r="460" spans="1:107" s="27" customFormat="1">
      <c r="A460" s="155"/>
      <c r="B460" s="155"/>
      <c r="C460" s="155"/>
      <c r="D460" s="155"/>
      <c r="E460" s="139"/>
      <c r="F460" s="139"/>
      <c r="G460" s="191"/>
      <c r="H460" s="148"/>
      <c r="I460" s="181"/>
      <c r="J460" s="464"/>
      <c r="K460" s="181"/>
      <c r="L460" s="181"/>
      <c r="M460" s="181"/>
      <c r="N460" s="464"/>
      <c r="O460" s="181"/>
      <c r="P460" s="181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</row>
    <row r="461" spans="1:107" s="27" customFormat="1">
      <c r="A461" s="155"/>
      <c r="B461" s="155"/>
      <c r="C461" s="155"/>
      <c r="D461" s="155"/>
      <c r="E461" s="139"/>
      <c r="F461" s="139"/>
      <c r="G461" s="191"/>
      <c r="H461" s="148"/>
      <c r="I461" s="181"/>
      <c r="J461" s="464"/>
      <c r="K461" s="181"/>
      <c r="L461" s="181"/>
      <c r="M461" s="181"/>
      <c r="N461" s="464"/>
      <c r="O461" s="181"/>
      <c r="P461" s="181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</row>
    <row r="462" spans="1:107" s="27" customFormat="1">
      <c r="A462" s="155"/>
      <c r="B462" s="155"/>
      <c r="C462" s="155"/>
      <c r="D462" s="155"/>
      <c r="E462" s="139"/>
      <c r="F462" s="139"/>
      <c r="G462" s="191"/>
      <c r="H462" s="148"/>
      <c r="I462" s="181"/>
      <c r="J462" s="464"/>
      <c r="K462" s="181"/>
      <c r="L462" s="181"/>
      <c r="M462" s="181"/>
      <c r="N462" s="464"/>
      <c r="O462" s="181"/>
      <c r="P462" s="181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</row>
    <row r="463" spans="1:107" s="27" customFormat="1">
      <c r="A463" s="155"/>
      <c r="B463" s="155"/>
      <c r="C463" s="155"/>
      <c r="D463" s="155"/>
      <c r="E463" s="139"/>
      <c r="F463" s="139"/>
      <c r="G463" s="191"/>
      <c r="H463" s="148"/>
      <c r="I463" s="181"/>
      <c r="J463" s="464"/>
      <c r="K463" s="181"/>
      <c r="L463" s="181"/>
      <c r="M463" s="181"/>
      <c r="N463" s="464"/>
      <c r="O463" s="181"/>
      <c r="P463" s="181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</row>
    <row r="464" spans="1:107" s="27" customFormat="1">
      <c r="A464" s="155"/>
      <c r="B464" s="155"/>
      <c r="C464" s="155"/>
      <c r="D464" s="155"/>
      <c r="E464" s="139"/>
      <c r="F464" s="139"/>
      <c r="G464" s="191"/>
      <c r="H464" s="148"/>
      <c r="I464" s="181"/>
      <c r="J464" s="464"/>
      <c r="K464" s="181"/>
      <c r="L464" s="181"/>
      <c r="M464" s="181"/>
      <c r="N464" s="464"/>
      <c r="O464" s="181"/>
      <c r="P464" s="181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</row>
    <row r="465" spans="1:107" s="27" customFormat="1">
      <c r="A465" s="155"/>
      <c r="B465" s="155"/>
      <c r="C465" s="155"/>
      <c r="D465" s="155"/>
      <c r="E465" s="139"/>
      <c r="F465" s="139"/>
      <c r="G465" s="191"/>
      <c r="H465" s="148"/>
      <c r="I465" s="181"/>
      <c r="J465" s="464"/>
      <c r="K465" s="181"/>
      <c r="L465" s="181"/>
      <c r="M465" s="181"/>
      <c r="N465" s="464"/>
      <c r="O465" s="181"/>
      <c r="P465" s="181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</row>
    <row r="466" spans="1:107" s="27" customFormat="1">
      <c r="A466" s="155"/>
      <c r="B466" s="155"/>
      <c r="C466" s="155"/>
      <c r="D466" s="155"/>
      <c r="E466" s="139"/>
      <c r="F466" s="139"/>
      <c r="G466" s="191"/>
      <c r="H466" s="148"/>
      <c r="I466" s="181"/>
      <c r="J466" s="464"/>
      <c r="K466" s="181"/>
      <c r="L466" s="181"/>
      <c r="M466" s="181"/>
      <c r="N466" s="464"/>
      <c r="O466" s="181"/>
      <c r="P466" s="181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</row>
    <row r="467" spans="1:107" s="27" customFormat="1">
      <c r="A467" s="155"/>
      <c r="B467" s="155"/>
      <c r="C467" s="155"/>
      <c r="D467" s="155"/>
      <c r="E467" s="139"/>
      <c r="F467" s="139"/>
      <c r="G467" s="191"/>
      <c r="H467" s="148"/>
      <c r="I467" s="181"/>
      <c r="J467" s="464"/>
      <c r="K467" s="181"/>
      <c r="L467" s="181"/>
      <c r="M467" s="181"/>
      <c r="N467" s="464"/>
      <c r="O467" s="181"/>
      <c r="P467" s="181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</row>
    <row r="468" spans="1:107" s="27" customFormat="1">
      <c r="A468" s="155"/>
      <c r="B468" s="155"/>
      <c r="C468" s="155"/>
      <c r="D468" s="155"/>
      <c r="E468" s="139"/>
      <c r="F468" s="139"/>
      <c r="G468" s="191"/>
      <c r="H468" s="148"/>
      <c r="I468" s="181"/>
      <c r="J468" s="464"/>
      <c r="K468" s="181"/>
      <c r="L468" s="181"/>
      <c r="M468" s="181"/>
      <c r="N468" s="464"/>
      <c r="O468" s="181"/>
      <c r="P468" s="181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</row>
    <row r="469" spans="1:107" s="27" customFormat="1">
      <c r="A469" s="155"/>
      <c r="B469" s="155"/>
      <c r="C469" s="155"/>
      <c r="D469" s="155"/>
      <c r="E469" s="139"/>
      <c r="F469" s="139"/>
      <c r="G469" s="191"/>
      <c r="H469" s="148"/>
      <c r="I469" s="181"/>
      <c r="J469" s="464"/>
      <c r="K469" s="181"/>
      <c r="L469" s="181"/>
      <c r="M469" s="181"/>
      <c r="N469" s="464"/>
      <c r="O469" s="181"/>
      <c r="P469" s="181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</row>
    <row r="470" spans="1:107" s="27" customFormat="1">
      <c r="A470" s="155"/>
      <c r="B470" s="155"/>
      <c r="C470" s="155"/>
      <c r="D470" s="155"/>
      <c r="E470" s="139"/>
      <c r="F470" s="139"/>
      <c r="G470" s="191"/>
      <c r="H470" s="148"/>
      <c r="I470" s="181"/>
      <c r="J470" s="464"/>
      <c r="K470" s="181"/>
      <c r="L470" s="181"/>
      <c r="M470" s="181"/>
      <c r="N470" s="464"/>
      <c r="O470" s="181"/>
      <c r="P470" s="181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</row>
    <row r="471" spans="1:107" s="27" customFormat="1">
      <c r="A471" s="155"/>
      <c r="B471" s="155"/>
      <c r="C471" s="155"/>
      <c r="D471" s="155"/>
      <c r="E471" s="139"/>
      <c r="F471" s="139"/>
      <c r="G471" s="191"/>
      <c r="H471" s="148"/>
      <c r="I471" s="181"/>
      <c r="J471" s="464"/>
      <c r="K471" s="181"/>
      <c r="L471" s="181"/>
      <c r="M471" s="181"/>
      <c r="N471" s="464"/>
      <c r="O471" s="181"/>
      <c r="P471" s="181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</row>
    <row r="472" spans="1:107" s="27" customFormat="1">
      <c r="A472" s="155"/>
      <c r="B472" s="155"/>
      <c r="C472" s="155"/>
      <c r="D472" s="155"/>
      <c r="E472" s="139"/>
      <c r="F472" s="139"/>
      <c r="G472" s="191"/>
      <c r="H472" s="148"/>
      <c r="I472" s="181"/>
      <c r="J472" s="464"/>
      <c r="K472" s="181"/>
      <c r="L472" s="181"/>
      <c r="M472" s="181"/>
      <c r="N472" s="464"/>
      <c r="O472" s="181"/>
      <c r="P472" s="181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</row>
    <row r="473" spans="1:107" s="27" customFormat="1">
      <c r="A473" s="155"/>
      <c r="B473" s="155"/>
      <c r="C473" s="155"/>
      <c r="D473" s="155"/>
      <c r="E473" s="139"/>
      <c r="F473" s="139"/>
      <c r="G473" s="191"/>
      <c r="H473" s="148"/>
      <c r="I473" s="181"/>
      <c r="J473" s="464"/>
      <c r="K473" s="181"/>
      <c r="L473" s="181"/>
      <c r="M473" s="181"/>
      <c r="N473" s="464"/>
      <c r="O473" s="181"/>
      <c r="P473" s="181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</row>
    <row r="474" spans="1:107" s="27" customFormat="1">
      <c r="A474" s="155"/>
      <c r="B474" s="155"/>
      <c r="C474" s="155"/>
      <c r="D474" s="155"/>
      <c r="E474" s="139"/>
      <c r="F474" s="139"/>
      <c r="G474" s="191"/>
      <c r="H474" s="148"/>
      <c r="I474" s="181"/>
      <c r="J474" s="464"/>
      <c r="K474" s="181"/>
      <c r="L474" s="181"/>
      <c r="M474" s="181"/>
      <c r="N474" s="464"/>
      <c r="O474" s="181"/>
      <c r="P474" s="181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</row>
    <row r="475" spans="1:107" s="27" customFormat="1">
      <c r="A475" s="155"/>
      <c r="B475" s="155"/>
      <c r="C475" s="155"/>
      <c r="D475" s="155"/>
      <c r="E475" s="139"/>
      <c r="F475" s="139"/>
      <c r="G475" s="191"/>
      <c r="H475" s="148"/>
      <c r="I475" s="181"/>
      <c r="J475" s="464"/>
      <c r="K475" s="181"/>
      <c r="L475" s="181"/>
      <c r="M475" s="181"/>
      <c r="N475" s="464"/>
      <c r="O475" s="181"/>
      <c r="P475" s="181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</row>
    <row r="476" spans="1:107" s="27" customFormat="1">
      <c r="A476" s="155"/>
      <c r="B476" s="155"/>
      <c r="C476" s="155"/>
      <c r="D476" s="155"/>
      <c r="E476" s="139"/>
      <c r="F476" s="139"/>
      <c r="G476" s="191"/>
      <c r="H476" s="148"/>
      <c r="I476" s="181"/>
      <c r="J476" s="464"/>
      <c r="K476" s="181"/>
      <c r="L476" s="181"/>
      <c r="M476" s="181"/>
      <c r="N476" s="464"/>
      <c r="O476" s="181"/>
      <c r="P476" s="181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</row>
    <row r="477" spans="1:107" s="27" customFormat="1">
      <c r="A477" s="155"/>
      <c r="B477" s="155"/>
      <c r="C477" s="155"/>
      <c r="D477" s="155"/>
      <c r="E477" s="139"/>
      <c r="F477" s="139"/>
      <c r="G477" s="191"/>
      <c r="H477" s="148"/>
      <c r="I477" s="181"/>
      <c r="J477" s="464"/>
      <c r="K477" s="181"/>
      <c r="L477" s="181"/>
      <c r="M477" s="181"/>
      <c r="N477" s="464"/>
      <c r="O477" s="181"/>
      <c r="P477" s="181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</row>
    <row r="478" spans="1:107" s="27" customFormat="1">
      <c r="A478" s="155"/>
      <c r="B478" s="155"/>
      <c r="C478" s="155"/>
      <c r="D478" s="155"/>
      <c r="E478" s="139"/>
      <c r="F478" s="139"/>
      <c r="G478" s="191"/>
      <c r="H478" s="148"/>
      <c r="I478" s="181"/>
      <c r="J478" s="464"/>
      <c r="K478" s="181"/>
      <c r="L478" s="181"/>
      <c r="M478" s="181"/>
      <c r="N478" s="464"/>
      <c r="O478" s="181"/>
      <c r="P478" s="181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</row>
    <row r="479" spans="1:107" s="27" customFormat="1">
      <c r="A479" s="155"/>
      <c r="B479" s="155"/>
      <c r="C479" s="155"/>
      <c r="D479" s="155"/>
      <c r="E479" s="139"/>
      <c r="F479" s="139"/>
      <c r="G479" s="191"/>
      <c r="H479" s="148"/>
      <c r="I479" s="181"/>
      <c r="J479" s="464"/>
      <c r="K479" s="181"/>
      <c r="L479" s="181"/>
      <c r="M479" s="181"/>
      <c r="N479" s="464"/>
      <c r="O479" s="181"/>
      <c r="P479" s="181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</row>
    <row r="480" spans="1:107" s="27" customFormat="1">
      <c r="A480" s="155"/>
      <c r="B480" s="155"/>
      <c r="C480" s="155"/>
      <c r="D480" s="155"/>
      <c r="E480" s="139"/>
      <c r="F480" s="139"/>
      <c r="G480" s="191"/>
      <c r="H480" s="148"/>
      <c r="I480" s="181"/>
      <c r="J480" s="464"/>
      <c r="K480" s="181"/>
      <c r="L480" s="181"/>
      <c r="M480" s="181"/>
      <c r="N480" s="464"/>
      <c r="O480" s="181"/>
      <c r="P480" s="181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</row>
    <row r="481" spans="1:107" s="27" customFormat="1">
      <c r="A481" s="155"/>
      <c r="B481" s="155"/>
      <c r="C481" s="155"/>
      <c r="D481" s="155"/>
      <c r="E481" s="139"/>
      <c r="F481" s="139"/>
      <c r="G481" s="191"/>
      <c r="H481" s="148"/>
      <c r="I481" s="181"/>
      <c r="J481" s="464"/>
      <c r="K481" s="181"/>
      <c r="L481" s="181"/>
      <c r="M481" s="181"/>
      <c r="N481" s="464"/>
      <c r="O481" s="181"/>
      <c r="P481" s="181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</row>
    <row r="482" spans="1:107" s="27" customFormat="1">
      <c r="A482" s="155"/>
      <c r="B482" s="155"/>
      <c r="C482" s="155"/>
      <c r="D482" s="155"/>
      <c r="E482" s="139"/>
      <c r="F482" s="139"/>
      <c r="G482" s="191"/>
      <c r="H482" s="148"/>
      <c r="I482" s="181"/>
      <c r="J482" s="464"/>
      <c r="K482" s="181"/>
      <c r="L482" s="181"/>
      <c r="M482" s="181"/>
      <c r="N482" s="464"/>
      <c r="O482" s="181"/>
      <c r="P482" s="181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</row>
    <row r="483" spans="1:107" s="27" customFormat="1">
      <c r="A483" s="155"/>
      <c r="B483" s="155"/>
      <c r="C483" s="155"/>
      <c r="D483" s="155"/>
      <c r="E483" s="139"/>
      <c r="F483" s="139"/>
      <c r="G483" s="191"/>
      <c r="H483" s="148"/>
      <c r="I483" s="181"/>
      <c r="J483" s="464"/>
      <c r="K483" s="181"/>
      <c r="L483" s="181"/>
      <c r="M483" s="181"/>
      <c r="N483" s="464"/>
      <c r="O483" s="181"/>
      <c r="P483" s="181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</row>
    <row r="484" spans="1:107" s="27" customFormat="1">
      <c r="A484" s="155"/>
      <c r="B484" s="155"/>
      <c r="C484" s="155"/>
      <c r="D484" s="155"/>
      <c r="E484" s="139"/>
      <c r="F484" s="139"/>
      <c r="G484" s="191"/>
      <c r="H484" s="148"/>
      <c r="I484" s="181"/>
      <c r="J484" s="464"/>
      <c r="K484" s="181"/>
      <c r="L484" s="181"/>
      <c r="M484" s="181"/>
      <c r="N484" s="464"/>
      <c r="O484" s="181"/>
      <c r="P484" s="181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</row>
    <row r="485" spans="1:107" s="27" customFormat="1">
      <c r="A485" s="155"/>
      <c r="B485" s="155"/>
      <c r="C485" s="155"/>
      <c r="D485" s="155"/>
      <c r="E485" s="139"/>
      <c r="F485" s="139"/>
      <c r="G485" s="191"/>
      <c r="H485" s="148"/>
      <c r="I485" s="181"/>
      <c r="J485" s="464"/>
      <c r="K485" s="181"/>
      <c r="L485" s="181"/>
      <c r="M485" s="181"/>
      <c r="N485" s="464"/>
      <c r="O485" s="181"/>
      <c r="P485" s="181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</row>
    <row r="486" spans="1:107" s="27" customFormat="1">
      <c r="A486" s="155"/>
      <c r="B486" s="155"/>
      <c r="C486" s="155"/>
      <c r="D486" s="155"/>
      <c r="E486" s="139"/>
      <c r="F486" s="139"/>
      <c r="G486" s="191"/>
      <c r="H486" s="148"/>
      <c r="I486" s="181"/>
      <c r="J486" s="464"/>
      <c r="K486" s="181"/>
      <c r="L486" s="181"/>
      <c r="M486" s="181"/>
      <c r="N486" s="464"/>
      <c r="O486" s="181"/>
      <c r="P486" s="181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</row>
    <row r="487" spans="1:107" s="27" customFormat="1">
      <c r="A487" s="155"/>
      <c r="B487" s="155"/>
      <c r="C487" s="155"/>
      <c r="D487" s="155"/>
      <c r="E487" s="139"/>
      <c r="F487" s="139"/>
      <c r="G487" s="191"/>
      <c r="H487" s="148"/>
      <c r="I487" s="181"/>
      <c r="J487" s="464"/>
      <c r="K487" s="181"/>
      <c r="L487" s="181"/>
      <c r="M487" s="181"/>
      <c r="N487" s="464"/>
      <c r="O487" s="181"/>
      <c r="P487" s="181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</row>
    <row r="488" spans="1:107" s="27" customFormat="1">
      <c r="A488" s="155"/>
      <c r="B488" s="155"/>
      <c r="C488" s="155"/>
      <c r="D488" s="155"/>
      <c r="E488" s="139"/>
      <c r="F488" s="139"/>
      <c r="G488" s="191"/>
      <c r="H488" s="148"/>
      <c r="I488" s="181"/>
      <c r="J488" s="464"/>
      <c r="K488" s="181"/>
      <c r="L488" s="181"/>
      <c r="M488" s="181"/>
      <c r="N488" s="464"/>
      <c r="O488" s="181"/>
      <c r="P488" s="181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</row>
    <row r="489" spans="1:107" s="27" customFormat="1">
      <c r="A489" s="155"/>
      <c r="B489" s="155"/>
      <c r="C489" s="155"/>
      <c r="D489" s="155"/>
      <c r="E489" s="139"/>
      <c r="F489" s="139"/>
      <c r="G489" s="191"/>
      <c r="H489" s="148"/>
      <c r="I489" s="181"/>
      <c r="J489" s="464"/>
      <c r="K489" s="181"/>
      <c r="L489" s="181"/>
      <c r="M489" s="181"/>
      <c r="N489" s="464"/>
      <c r="O489" s="181"/>
      <c r="P489" s="181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</row>
    <row r="490" spans="1:107" s="27" customFormat="1">
      <c r="A490" s="155"/>
      <c r="B490" s="155"/>
      <c r="C490" s="155"/>
      <c r="D490" s="155"/>
      <c r="E490" s="139"/>
      <c r="F490" s="139"/>
      <c r="G490" s="191"/>
      <c r="H490" s="148"/>
      <c r="I490" s="181"/>
      <c r="J490" s="464"/>
      <c r="K490" s="181"/>
      <c r="L490" s="181"/>
      <c r="M490" s="181"/>
      <c r="N490" s="464"/>
      <c r="O490" s="181"/>
      <c r="P490" s="181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</row>
    <row r="491" spans="1:107" s="27" customFormat="1">
      <c r="A491" s="155"/>
      <c r="B491" s="155"/>
      <c r="C491" s="155"/>
      <c r="D491" s="155"/>
      <c r="E491" s="139"/>
      <c r="F491" s="139"/>
      <c r="G491" s="191"/>
      <c r="H491" s="148"/>
      <c r="I491" s="181"/>
      <c r="J491" s="464"/>
      <c r="K491" s="181"/>
      <c r="L491" s="181"/>
      <c r="M491" s="181"/>
      <c r="N491" s="464"/>
      <c r="O491" s="181"/>
      <c r="P491" s="181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</row>
    <row r="492" spans="1:107" s="27" customFormat="1">
      <c r="A492" s="155"/>
      <c r="B492" s="155"/>
      <c r="C492" s="155"/>
      <c r="D492" s="155"/>
      <c r="E492" s="139"/>
      <c r="F492" s="139"/>
      <c r="G492" s="191"/>
      <c r="H492" s="148"/>
      <c r="I492" s="181"/>
      <c r="J492" s="464"/>
      <c r="K492" s="181"/>
      <c r="L492" s="181"/>
      <c r="M492" s="181"/>
      <c r="N492" s="464"/>
      <c r="O492" s="181"/>
      <c r="P492" s="181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</row>
    <row r="493" spans="1:107" s="27" customFormat="1">
      <c r="A493" s="155"/>
      <c r="B493" s="155"/>
      <c r="C493" s="155"/>
      <c r="D493" s="155"/>
      <c r="E493" s="139"/>
      <c r="F493" s="139"/>
      <c r="G493" s="191"/>
      <c r="H493" s="148"/>
      <c r="I493" s="181"/>
      <c r="J493" s="464"/>
      <c r="K493" s="181"/>
      <c r="L493" s="181"/>
      <c r="M493" s="181"/>
      <c r="N493" s="464"/>
      <c r="O493" s="181"/>
      <c r="P493" s="181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</row>
    <row r="494" spans="1:107" s="27" customFormat="1">
      <c r="A494" s="155"/>
      <c r="B494" s="155"/>
      <c r="C494" s="155"/>
      <c r="D494" s="155"/>
      <c r="E494" s="139"/>
      <c r="F494" s="139"/>
      <c r="G494" s="191"/>
      <c r="H494" s="148"/>
      <c r="I494" s="181"/>
      <c r="J494" s="464"/>
      <c r="K494" s="181"/>
      <c r="L494" s="181"/>
      <c r="M494" s="181"/>
      <c r="N494" s="464"/>
      <c r="O494" s="181"/>
      <c r="P494" s="181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</row>
    <row r="495" spans="1:107" s="27" customFormat="1">
      <c r="A495" s="155"/>
      <c r="B495" s="155"/>
      <c r="C495" s="155"/>
      <c r="D495" s="155"/>
      <c r="E495" s="139"/>
      <c r="F495" s="139"/>
      <c r="G495" s="191"/>
      <c r="H495" s="148"/>
      <c r="I495" s="181"/>
      <c r="J495" s="464"/>
      <c r="K495" s="181"/>
      <c r="L495" s="181"/>
      <c r="M495" s="181"/>
      <c r="N495" s="464"/>
      <c r="O495" s="181"/>
      <c r="P495" s="181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</row>
    <row r="496" spans="1:107" s="27" customFormat="1">
      <c r="A496" s="155"/>
      <c r="B496" s="155"/>
      <c r="C496" s="155"/>
      <c r="D496" s="155"/>
      <c r="E496" s="139"/>
      <c r="F496" s="139"/>
      <c r="G496" s="191"/>
      <c r="H496" s="148"/>
      <c r="I496" s="181"/>
      <c r="J496" s="464"/>
      <c r="K496" s="181"/>
      <c r="L496" s="181"/>
      <c r="M496" s="181"/>
      <c r="N496" s="464"/>
      <c r="O496" s="181"/>
      <c r="P496" s="181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</row>
    <row r="497" spans="1:107" s="27" customFormat="1">
      <c r="A497" s="155"/>
      <c r="B497" s="155"/>
      <c r="C497" s="155"/>
      <c r="D497" s="155"/>
      <c r="E497" s="139"/>
      <c r="F497" s="139"/>
      <c r="G497" s="191"/>
      <c r="H497" s="148"/>
      <c r="I497" s="181"/>
      <c r="J497" s="464"/>
      <c r="K497" s="181"/>
      <c r="L497" s="181"/>
      <c r="M497" s="181"/>
      <c r="N497" s="464"/>
      <c r="O497" s="181"/>
      <c r="P497" s="181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</row>
    <row r="498" spans="1:107" s="27" customFormat="1">
      <c r="A498" s="155"/>
      <c r="B498" s="155"/>
      <c r="C498" s="155"/>
      <c r="D498" s="155"/>
      <c r="E498" s="139"/>
      <c r="F498" s="139"/>
      <c r="G498" s="191"/>
      <c r="H498" s="148"/>
      <c r="I498" s="181"/>
      <c r="J498" s="464"/>
      <c r="K498" s="181"/>
      <c r="L498" s="181"/>
      <c r="M498" s="181"/>
      <c r="N498" s="464"/>
      <c r="O498" s="181"/>
      <c r="P498" s="181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</row>
    <row r="499" spans="1:107" s="27" customFormat="1">
      <c r="A499" s="155"/>
      <c r="B499" s="155"/>
      <c r="C499" s="155"/>
      <c r="D499" s="155"/>
      <c r="E499" s="139"/>
      <c r="F499" s="139"/>
      <c r="G499" s="191"/>
      <c r="H499" s="148"/>
      <c r="I499" s="181"/>
      <c r="J499" s="464"/>
      <c r="K499" s="181"/>
      <c r="L499" s="181"/>
      <c r="M499" s="181"/>
      <c r="N499" s="464"/>
      <c r="O499" s="181"/>
      <c r="P499" s="181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</row>
    <row r="500" spans="1:107" s="27" customFormat="1">
      <c r="A500" s="155"/>
      <c r="B500" s="155"/>
      <c r="C500" s="155"/>
      <c r="D500" s="155"/>
      <c r="E500" s="139"/>
      <c r="F500" s="139"/>
      <c r="G500" s="191"/>
      <c r="H500" s="148"/>
      <c r="I500" s="181"/>
      <c r="J500" s="464"/>
      <c r="K500" s="181"/>
      <c r="L500" s="181"/>
      <c r="M500" s="181"/>
      <c r="N500" s="464"/>
      <c r="O500" s="181"/>
      <c r="P500" s="181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</row>
    <row r="501" spans="1:107" s="27" customFormat="1">
      <c r="A501" s="155"/>
      <c r="B501" s="155"/>
      <c r="C501" s="155"/>
      <c r="D501" s="155"/>
      <c r="E501" s="139"/>
      <c r="F501" s="139"/>
      <c r="G501" s="191"/>
      <c r="H501" s="148"/>
      <c r="I501" s="181"/>
      <c r="J501" s="464"/>
      <c r="K501" s="181"/>
      <c r="L501" s="181"/>
      <c r="M501" s="181"/>
      <c r="N501" s="464"/>
      <c r="O501" s="181"/>
      <c r="P501" s="181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</row>
    <row r="502" spans="1:107" s="27" customFormat="1">
      <c r="A502" s="155"/>
      <c r="B502" s="155"/>
      <c r="C502" s="155"/>
      <c r="D502" s="155"/>
      <c r="E502" s="139"/>
      <c r="F502" s="139"/>
      <c r="G502" s="191"/>
      <c r="H502" s="148"/>
      <c r="I502" s="181"/>
      <c r="J502" s="464"/>
      <c r="K502" s="181"/>
      <c r="L502" s="181"/>
      <c r="M502" s="181"/>
      <c r="N502" s="464"/>
      <c r="O502" s="181"/>
      <c r="P502" s="181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</row>
    <row r="503" spans="1:107" s="27" customFormat="1">
      <c r="A503" s="155"/>
      <c r="B503" s="155"/>
      <c r="C503" s="155"/>
      <c r="D503" s="155"/>
      <c r="E503" s="139"/>
      <c r="F503" s="139"/>
      <c r="G503" s="191"/>
      <c r="H503" s="148"/>
      <c r="I503" s="181"/>
      <c r="J503" s="464"/>
      <c r="K503" s="181"/>
      <c r="L503" s="181"/>
      <c r="M503" s="181"/>
      <c r="N503" s="464"/>
      <c r="O503" s="181"/>
      <c r="P503" s="181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</row>
    <row r="504" spans="1:107" s="27" customFormat="1">
      <c r="A504" s="155"/>
      <c r="B504" s="155"/>
      <c r="C504" s="155"/>
      <c r="D504" s="155"/>
      <c r="E504" s="139"/>
      <c r="F504" s="139"/>
      <c r="G504" s="191"/>
      <c r="H504" s="148"/>
      <c r="I504" s="181"/>
      <c r="J504" s="464"/>
      <c r="K504" s="181"/>
      <c r="L504" s="181"/>
      <c r="M504" s="181"/>
      <c r="N504" s="464"/>
      <c r="O504" s="181"/>
      <c r="P504" s="181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</row>
    <row r="505" spans="1:107" s="27" customFormat="1">
      <c r="A505" s="155"/>
      <c r="B505" s="155"/>
      <c r="C505" s="155"/>
      <c r="D505" s="155"/>
      <c r="E505" s="139"/>
      <c r="F505" s="139"/>
      <c r="G505" s="191"/>
      <c r="H505" s="148"/>
      <c r="I505" s="181"/>
      <c r="J505" s="464"/>
      <c r="K505" s="181"/>
      <c r="L505" s="181"/>
      <c r="M505" s="181"/>
      <c r="N505" s="464"/>
      <c r="O505" s="181"/>
      <c r="P505" s="181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</row>
    <row r="506" spans="1:107" s="27" customFormat="1">
      <c r="A506" s="155"/>
      <c r="B506" s="155"/>
      <c r="C506" s="155"/>
      <c r="D506" s="155"/>
      <c r="E506" s="139"/>
      <c r="F506" s="139"/>
      <c r="G506" s="191"/>
      <c r="H506" s="148"/>
      <c r="I506" s="181"/>
      <c r="J506" s="464"/>
      <c r="K506" s="181"/>
      <c r="L506" s="181"/>
      <c r="M506" s="181"/>
      <c r="N506" s="464"/>
      <c r="O506" s="181"/>
      <c r="P506" s="181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</row>
    <row r="507" spans="1:107" s="27" customFormat="1">
      <c r="A507" s="155"/>
      <c r="B507" s="155"/>
      <c r="C507" s="155"/>
      <c r="D507" s="155"/>
      <c r="E507" s="139"/>
      <c r="F507" s="139"/>
      <c r="G507" s="191"/>
      <c r="H507" s="148"/>
      <c r="I507" s="181"/>
      <c r="J507" s="464"/>
      <c r="K507" s="181"/>
      <c r="L507" s="181"/>
      <c r="M507" s="181"/>
      <c r="N507" s="464"/>
      <c r="O507" s="181"/>
      <c r="P507" s="181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</row>
    <row r="508" spans="1:107" s="27" customFormat="1">
      <c r="A508" s="155"/>
      <c r="B508" s="155"/>
      <c r="C508" s="155"/>
      <c r="D508" s="155"/>
      <c r="E508" s="139"/>
      <c r="F508" s="139"/>
      <c r="G508" s="191"/>
      <c r="H508" s="148"/>
      <c r="I508" s="181"/>
      <c r="J508" s="464"/>
      <c r="K508" s="181"/>
      <c r="L508" s="181"/>
      <c r="M508" s="181"/>
      <c r="N508" s="464"/>
      <c r="O508" s="181"/>
      <c r="P508" s="181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</row>
    <row r="509" spans="1:107" s="27" customFormat="1">
      <c r="A509" s="155"/>
      <c r="B509" s="155"/>
      <c r="C509" s="155"/>
      <c r="D509" s="155"/>
      <c r="E509" s="139"/>
      <c r="F509" s="139"/>
      <c r="G509" s="191"/>
      <c r="H509" s="148"/>
      <c r="I509" s="181"/>
      <c r="J509" s="464"/>
      <c r="K509" s="181"/>
      <c r="L509" s="181"/>
      <c r="M509" s="181"/>
      <c r="N509" s="464"/>
      <c r="O509" s="181"/>
      <c r="P509" s="181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</row>
    <row r="510" spans="1:107" s="27" customFormat="1">
      <c r="A510" s="155"/>
      <c r="B510" s="155"/>
      <c r="C510" s="155"/>
      <c r="D510" s="155"/>
      <c r="E510" s="139"/>
      <c r="F510" s="139"/>
      <c r="G510" s="191"/>
      <c r="H510" s="148"/>
      <c r="I510" s="181"/>
      <c r="J510" s="464"/>
      <c r="K510" s="181"/>
      <c r="L510" s="181"/>
      <c r="M510" s="181"/>
      <c r="N510" s="464"/>
      <c r="O510" s="181"/>
      <c r="P510" s="181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</row>
    <row r="511" spans="1:107" s="27" customFormat="1">
      <c r="A511" s="155"/>
      <c r="B511" s="155"/>
      <c r="C511" s="155"/>
      <c r="D511" s="155"/>
      <c r="E511" s="139"/>
      <c r="F511" s="139"/>
      <c r="G511" s="191"/>
      <c r="H511" s="148"/>
      <c r="I511" s="181"/>
      <c r="J511" s="464"/>
      <c r="K511" s="181"/>
      <c r="L511" s="181"/>
      <c r="M511" s="181"/>
      <c r="N511" s="464"/>
      <c r="O511" s="181"/>
      <c r="P511" s="181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</row>
    <row r="512" spans="1:107" s="27" customFormat="1">
      <c r="A512" s="155"/>
      <c r="B512" s="155"/>
      <c r="C512" s="155"/>
      <c r="D512" s="155"/>
      <c r="E512" s="139"/>
      <c r="F512" s="139"/>
      <c r="G512" s="191"/>
      <c r="H512" s="148"/>
      <c r="I512" s="181"/>
      <c r="J512" s="464"/>
      <c r="K512" s="181"/>
      <c r="L512" s="181"/>
      <c r="M512" s="181"/>
      <c r="N512" s="464"/>
      <c r="O512" s="181"/>
      <c r="P512" s="181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</row>
    <row r="513" spans="1:107" s="27" customFormat="1">
      <c r="A513" s="155"/>
      <c r="B513" s="155"/>
      <c r="C513" s="155"/>
      <c r="D513" s="155"/>
      <c r="E513" s="139"/>
      <c r="F513" s="139"/>
      <c r="G513" s="191"/>
      <c r="H513" s="148"/>
      <c r="I513" s="181"/>
      <c r="J513" s="464"/>
      <c r="K513" s="181"/>
      <c r="L513" s="181"/>
      <c r="M513" s="181"/>
      <c r="N513" s="464"/>
      <c r="O513" s="181"/>
      <c r="P513" s="181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</row>
    <row r="514" spans="1:107" s="27" customFormat="1">
      <c r="A514" s="155"/>
      <c r="B514" s="155"/>
      <c r="C514" s="155"/>
      <c r="D514" s="155"/>
      <c r="E514" s="139"/>
      <c r="F514" s="139"/>
      <c r="G514" s="191"/>
      <c r="H514" s="148"/>
      <c r="I514" s="181"/>
      <c r="J514" s="464"/>
      <c r="K514" s="181"/>
      <c r="L514" s="181"/>
      <c r="M514" s="181"/>
      <c r="N514" s="464"/>
      <c r="O514" s="181"/>
      <c r="P514" s="181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</row>
    <row r="515" spans="1:107" s="27" customFormat="1">
      <c r="A515" s="155"/>
      <c r="B515" s="155"/>
      <c r="C515" s="155"/>
      <c r="D515" s="155"/>
      <c r="E515" s="139"/>
      <c r="F515" s="139"/>
      <c r="G515" s="191"/>
      <c r="H515" s="148"/>
      <c r="I515" s="181"/>
      <c r="J515" s="464"/>
      <c r="K515" s="181"/>
      <c r="L515" s="181"/>
      <c r="M515" s="181"/>
      <c r="N515" s="464"/>
      <c r="O515" s="181"/>
      <c r="P515" s="181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</row>
    <row r="516" spans="1:107" s="27" customFormat="1">
      <c r="A516" s="155"/>
      <c r="B516" s="155"/>
      <c r="C516" s="155"/>
      <c r="D516" s="155"/>
      <c r="E516" s="139"/>
      <c r="F516" s="139"/>
      <c r="G516" s="191"/>
      <c r="H516" s="148"/>
      <c r="I516" s="181"/>
      <c r="J516" s="464"/>
      <c r="K516" s="181"/>
      <c r="L516" s="181"/>
      <c r="M516" s="181"/>
      <c r="N516" s="464"/>
      <c r="O516" s="181"/>
      <c r="P516" s="181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</row>
    <row r="517" spans="1:107" s="27" customFormat="1">
      <c r="A517" s="155"/>
      <c r="B517" s="155"/>
      <c r="C517" s="155"/>
      <c r="D517" s="155"/>
      <c r="E517" s="139"/>
      <c r="F517" s="139"/>
      <c r="G517" s="191"/>
      <c r="H517" s="148"/>
      <c r="I517" s="181"/>
      <c r="J517" s="464"/>
      <c r="K517" s="181"/>
      <c r="L517" s="181"/>
      <c r="M517" s="181"/>
      <c r="N517" s="464"/>
      <c r="O517" s="181"/>
      <c r="P517" s="181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</row>
    <row r="518" spans="1:107" s="27" customFormat="1">
      <c r="A518" s="155"/>
      <c r="B518" s="155"/>
      <c r="C518" s="155"/>
      <c r="D518" s="155"/>
      <c r="E518" s="139"/>
      <c r="F518" s="139"/>
      <c r="G518" s="191"/>
      <c r="H518" s="148"/>
      <c r="I518" s="181"/>
      <c r="J518" s="464"/>
      <c r="K518" s="181"/>
      <c r="L518" s="181"/>
      <c r="M518" s="181"/>
      <c r="N518" s="464"/>
      <c r="O518" s="181"/>
      <c r="P518" s="181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</row>
    <row r="519" spans="1:107" s="27" customFormat="1">
      <c r="A519" s="155"/>
      <c r="B519" s="155"/>
      <c r="C519" s="155"/>
      <c r="D519" s="155"/>
      <c r="E519" s="139"/>
      <c r="F519" s="139"/>
      <c r="G519" s="191"/>
      <c r="H519" s="148"/>
      <c r="I519" s="181"/>
      <c r="J519" s="464"/>
      <c r="K519" s="181"/>
      <c r="L519" s="181"/>
      <c r="M519" s="181"/>
      <c r="N519" s="464"/>
      <c r="O519" s="181"/>
      <c r="P519" s="181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</row>
    <row r="520" spans="1:107" s="27" customFormat="1">
      <c r="A520" s="155"/>
      <c r="B520" s="155"/>
      <c r="C520" s="155"/>
      <c r="D520" s="155"/>
      <c r="E520" s="139"/>
      <c r="F520" s="139"/>
      <c r="G520" s="191"/>
      <c r="H520" s="148"/>
      <c r="I520" s="181"/>
      <c r="J520" s="464"/>
      <c r="K520" s="181"/>
      <c r="L520" s="181"/>
      <c r="M520" s="181"/>
      <c r="N520" s="464"/>
      <c r="O520" s="181"/>
      <c r="P520" s="181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</row>
    <row r="521" spans="1:107" s="27" customFormat="1">
      <c r="A521" s="155"/>
      <c r="B521" s="155"/>
      <c r="C521" s="155"/>
      <c r="D521" s="155"/>
      <c r="E521" s="139"/>
      <c r="F521" s="139"/>
      <c r="G521" s="191"/>
      <c r="H521" s="148"/>
      <c r="I521" s="181"/>
      <c r="J521" s="464"/>
      <c r="K521" s="181"/>
      <c r="L521" s="181"/>
      <c r="M521" s="181"/>
      <c r="N521" s="464"/>
      <c r="O521" s="181"/>
      <c r="P521" s="181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</row>
    <row r="522" spans="1:107" s="27" customFormat="1">
      <c r="A522" s="155"/>
      <c r="B522" s="155"/>
      <c r="C522" s="155"/>
      <c r="D522" s="155"/>
      <c r="E522" s="139"/>
      <c r="F522" s="139"/>
      <c r="G522" s="191"/>
      <c r="H522" s="148"/>
      <c r="I522" s="181"/>
      <c r="J522" s="464"/>
      <c r="K522" s="181"/>
      <c r="L522" s="181"/>
      <c r="M522" s="181"/>
      <c r="N522" s="464"/>
      <c r="O522" s="181"/>
      <c r="P522" s="181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</row>
    <row r="523" spans="1:107" s="27" customFormat="1">
      <c r="A523" s="155"/>
      <c r="B523" s="155"/>
      <c r="C523" s="155"/>
      <c r="D523" s="155"/>
      <c r="E523" s="139"/>
      <c r="F523" s="139"/>
      <c r="G523" s="191"/>
      <c r="H523" s="148"/>
      <c r="I523" s="181"/>
      <c r="J523" s="464"/>
      <c r="K523" s="181"/>
      <c r="L523" s="181"/>
      <c r="M523" s="181"/>
      <c r="N523" s="464"/>
      <c r="O523" s="181"/>
      <c r="P523" s="181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</row>
    <row r="524" spans="1:107" s="27" customFormat="1">
      <c r="A524" s="155"/>
      <c r="B524" s="155"/>
      <c r="C524" s="155"/>
      <c r="D524" s="155"/>
      <c r="E524" s="139"/>
      <c r="F524" s="139"/>
      <c r="G524" s="191"/>
      <c r="H524" s="148"/>
      <c r="I524" s="181"/>
      <c r="J524" s="464"/>
      <c r="K524" s="181"/>
      <c r="L524" s="181"/>
      <c r="M524" s="181"/>
      <c r="N524" s="464"/>
      <c r="O524" s="181"/>
      <c r="P524" s="181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</row>
    <row r="525" spans="1:107" s="27" customFormat="1">
      <c r="A525" s="155"/>
      <c r="B525" s="155"/>
      <c r="C525" s="155"/>
      <c r="D525" s="155"/>
      <c r="E525" s="139"/>
      <c r="F525" s="139"/>
      <c r="G525" s="191"/>
      <c r="H525" s="148"/>
      <c r="I525" s="181"/>
      <c r="J525" s="464"/>
      <c r="K525" s="181"/>
      <c r="L525" s="181"/>
      <c r="M525" s="181"/>
      <c r="N525" s="464"/>
      <c r="O525" s="181"/>
      <c r="P525" s="181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</row>
    <row r="526" spans="1:107" s="27" customFormat="1">
      <c r="A526" s="155"/>
      <c r="B526" s="155"/>
      <c r="C526" s="155"/>
      <c r="D526" s="155"/>
      <c r="E526" s="139"/>
      <c r="F526" s="139"/>
      <c r="G526" s="191"/>
      <c r="H526" s="148"/>
      <c r="I526" s="181"/>
      <c r="J526" s="464"/>
      <c r="K526" s="181"/>
      <c r="L526" s="181"/>
      <c r="M526" s="181"/>
      <c r="N526" s="464"/>
      <c r="O526" s="181"/>
      <c r="P526" s="181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</row>
    <row r="527" spans="1:107" s="27" customFormat="1">
      <c r="A527" s="155"/>
      <c r="B527" s="155"/>
      <c r="C527" s="155"/>
      <c r="D527" s="155"/>
      <c r="E527" s="139"/>
      <c r="F527" s="139"/>
      <c r="G527" s="191"/>
      <c r="H527" s="148"/>
      <c r="I527" s="181"/>
      <c r="J527" s="464"/>
      <c r="K527" s="181"/>
      <c r="L527" s="181"/>
      <c r="M527" s="181"/>
      <c r="N527" s="464"/>
      <c r="O527" s="181"/>
      <c r="P527" s="181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</row>
    <row r="528" spans="1:107" s="27" customFormat="1">
      <c r="A528" s="155"/>
      <c r="B528" s="155"/>
      <c r="C528" s="155"/>
      <c r="D528" s="155"/>
      <c r="E528" s="139"/>
      <c r="F528" s="139"/>
      <c r="G528" s="191"/>
      <c r="H528" s="148"/>
      <c r="I528" s="181"/>
      <c r="J528" s="464"/>
      <c r="K528" s="181"/>
      <c r="L528" s="181"/>
      <c r="M528" s="181"/>
      <c r="N528" s="464"/>
      <c r="O528" s="181"/>
      <c r="P528" s="181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</row>
    <row r="529" spans="1:107" s="27" customFormat="1">
      <c r="A529" s="155"/>
      <c r="B529" s="155"/>
      <c r="C529" s="155"/>
      <c r="D529" s="155"/>
      <c r="E529" s="139"/>
      <c r="F529" s="139"/>
      <c r="G529" s="191"/>
      <c r="H529" s="148"/>
      <c r="I529" s="181"/>
      <c r="J529" s="464"/>
      <c r="K529" s="181"/>
      <c r="L529" s="181"/>
      <c r="M529" s="181"/>
      <c r="N529" s="464"/>
      <c r="O529" s="181"/>
      <c r="P529" s="181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</row>
    <row r="530" spans="1:107" s="27" customFormat="1">
      <c r="A530" s="155"/>
      <c r="B530" s="155"/>
      <c r="C530" s="155"/>
      <c r="D530" s="155"/>
      <c r="E530" s="139"/>
      <c r="F530" s="139"/>
      <c r="G530" s="191"/>
      <c r="H530" s="148"/>
      <c r="I530" s="181"/>
      <c r="J530" s="464"/>
      <c r="K530" s="181"/>
      <c r="L530" s="181"/>
      <c r="M530" s="181"/>
      <c r="N530" s="464"/>
      <c r="O530" s="181"/>
      <c r="P530" s="181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</row>
    <row r="531" spans="1:107" s="27" customFormat="1">
      <c r="A531" s="155"/>
      <c r="B531" s="155"/>
      <c r="C531" s="155"/>
      <c r="D531" s="155"/>
      <c r="E531" s="139"/>
      <c r="F531" s="139"/>
      <c r="G531" s="191"/>
      <c r="H531" s="148"/>
      <c r="I531" s="181"/>
      <c r="J531" s="464"/>
      <c r="K531" s="181"/>
      <c r="L531" s="181"/>
      <c r="M531" s="181"/>
      <c r="N531" s="464"/>
      <c r="O531" s="181"/>
      <c r="P531" s="181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</row>
    <row r="532" spans="1:107" s="27" customFormat="1">
      <c r="A532" s="155"/>
      <c r="B532" s="155"/>
      <c r="C532" s="155"/>
      <c r="D532" s="155"/>
      <c r="E532" s="139"/>
      <c r="F532" s="139"/>
      <c r="G532" s="191"/>
      <c r="H532" s="148"/>
      <c r="I532" s="181"/>
      <c r="J532" s="464"/>
      <c r="K532" s="181"/>
      <c r="L532" s="181"/>
      <c r="M532" s="181"/>
      <c r="N532" s="464"/>
      <c r="O532" s="181"/>
      <c r="P532" s="181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</row>
    <row r="533" spans="1:107" s="27" customFormat="1">
      <c r="A533" s="155"/>
      <c r="B533" s="155"/>
      <c r="C533" s="155"/>
      <c r="D533" s="155"/>
      <c r="E533" s="139"/>
      <c r="F533" s="139"/>
      <c r="G533" s="191"/>
      <c r="H533" s="148"/>
      <c r="I533" s="181"/>
      <c r="J533" s="464"/>
      <c r="K533" s="181"/>
      <c r="L533" s="181"/>
      <c r="M533" s="181"/>
      <c r="N533" s="464"/>
      <c r="O533" s="181"/>
      <c r="P533" s="181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</row>
    <row r="534" spans="1:107" s="27" customFormat="1">
      <c r="A534" s="155"/>
      <c r="B534" s="155"/>
      <c r="C534" s="155"/>
      <c r="D534" s="155"/>
      <c r="E534" s="139"/>
      <c r="F534" s="139"/>
      <c r="G534" s="191"/>
      <c r="H534" s="148"/>
      <c r="I534" s="181"/>
      <c r="J534" s="464"/>
      <c r="K534" s="181"/>
      <c r="L534" s="181"/>
      <c r="M534" s="181"/>
      <c r="N534" s="464"/>
      <c r="O534" s="181"/>
      <c r="P534" s="181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</row>
    <row r="535" spans="1:107" s="27" customFormat="1">
      <c r="A535" s="155"/>
      <c r="B535" s="155"/>
      <c r="C535" s="155"/>
      <c r="D535" s="155"/>
      <c r="E535" s="139"/>
      <c r="F535" s="139"/>
      <c r="G535" s="191"/>
      <c r="H535" s="148"/>
      <c r="I535" s="181"/>
      <c r="J535" s="464"/>
      <c r="K535" s="181"/>
      <c r="L535" s="181"/>
      <c r="M535" s="181"/>
      <c r="N535" s="464"/>
      <c r="O535" s="181"/>
      <c r="P535" s="181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</row>
    <row r="536" spans="1:107" s="27" customFormat="1">
      <c r="A536" s="155"/>
      <c r="B536" s="155"/>
      <c r="C536" s="155"/>
      <c r="D536" s="155"/>
      <c r="E536" s="139"/>
      <c r="F536" s="139"/>
      <c r="G536" s="191"/>
      <c r="H536" s="148"/>
      <c r="I536" s="181"/>
      <c r="J536" s="464"/>
      <c r="K536" s="181"/>
      <c r="L536" s="181"/>
      <c r="M536" s="181"/>
      <c r="N536" s="464"/>
      <c r="O536" s="181"/>
      <c r="P536" s="181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</row>
    <row r="537" spans="1:107" s="27" customFormat="1">
      <c r="A537" s="155"/>
      <c r="B537" s="155"/>
      <c r="C537" s="155"/>
      <c r="D537" s="155"/>
      <c r="E537" s="139"/>
      <c r="F537" s="139"/>
      <c r="G537" s="191"/>
      <c r="H537" s="148"/>
      <c r="I537" s="181"/>
      <c r="J537" s="464"/>
      <c r="K537" s="181"/>
      <c r="L537" s="181"/>
      <c r="M537" s="181"/>
      <c r="N537" s="464"/>
      <c r="O537" s="181"/>
      <c r="P537" s="181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</row>
    <row r="538" spans="1:107" s="27" customFormat="1">
      <c r="A538" s="155"/>
      <c r="B538" s="155"/>
      <c r="C538" s="155"/>
      <c r="D538" s="155"/>
      <c r="E538" s="139"/>
      <c r="F538" s="139"/>
      <c r="G538" s="191"/>
      <c r="H538" s="148"/>
      <c r="I538" s="181"/>
      <c r="J538" s="464"/>
      <c r="K538" s="181"/>
      <c r="L538" s="181"/>
      <c r="M538" s="181"/>
      <c r="N538" s="464"/>
      <c r="O538" s="181"/>
      <c r="P538" s="181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</row>
    <row r="539" spans="1:107" s="27" customFormat="1">
      <c r="A539" s="155"/>
      <c r="B539" s="155"/>
      <c r="C539" s="155"/>
      <c r="D539" s="155"/>
      <c r="E539" s="139"/>
      <c r="F539" s="139"/>
      <c r="G539" s="191"/>
      <c r="H539" s="148"/>
      <c r="I539" s="181"/>
      <c r="J539" s="464"/>
      <c r="K539" s="181"/>
      <c r="L539" s="181"/>
      <c r="M539" s="181"/>
      <c r="N539" s="464"/>
      <c r="O539" s="181"/>
      <c r="P539" s="181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</row>
    <row r="540" spans="1:107" s="27" customFormat="1">
      <c r="A540" s="155"/>
      <c r="B540" s="155"/>
      <c r="C540" s="155"/>
      <c r="D540" s="155"/>
      <c r="E540" s="139"/>
      <c r="F540" s="139"/>
      <c r="G540" s="191"/>
      <c r="H540" s="148"/>
      <c r="I540" s="181"/>
      <c r="J540" s="464"/>
      <c r="K540" s="181"/>
      <c r="L540" s="181"/>
      <c r="M540" s="181"/>
      <c r="N540" s="464"/>
      <c r="O540" s="181"/>
      <c r="P540" s="181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</row>
    <row r="541" spans="1:107" s="27" customFormat="1">
      <c r="A541" s="155"/>
      <c r="B541" s="155"/>
      <c r="C541" s="155"/>
      <c r="D541" s="155"/>
      <c r="E541" s="139"/>
      <c r="F541" s="139"/>
      <c r="G541" s="191"/>
      <c r="H541" s="148"/>
      <c r="I541" s="181"/>
      <c r="J541" s="464"/>
      <c r="K541" s="181"/>
      <c r="L541" s="181"/>
      <c r="M541" s="181"/>
      <c r="N541" s="464"/>
      <c r="O541" s="181"/>
      <c r="P541" s="181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</row>
    <row r="542" spans="1:107" s="27" customFormat="1">
      <c r="A542" s="155"/>
      <c r="B542" s="155"/>
      <c r="C542" s="155"/>
      <c r="D542" s="155"/>
      <c r="E542" s="139"/>
      <c r="F542" s="139"/>
      <c r="G542" s="191"/>
      <c r="H542" s="148"/>
      <c r="I542" s="181"/>
      <c r="J542" s="464"/>
      <c r="K542" s="181"/>
      <c r="L542" s="181"/>
      <c r="M542" s="181"/>
      <c r="N542" s="464"/>
      <c r="O542" s="181"/>
      <c r="P542" s="181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</row>
    <row r="543" spans="1:107" s="27" customFormat="1">
      <c r="A543" s="155"/>
      <c r="B543" s="155"/>
      <c r="C543" s="155"/>
      <c r="D543" s="155"/>
      <c r="E543" s="139"/>
      <c r="F543" s="139"/>
      <c r="G543" s="191"/>
      <c r="H543" s="148"/>
      <c r="I543" s="181"/>
      <c r="J543" s="464"/>
      <c r="K543" s="181"/>
      <c r="L543" s="181"/>
      <c r="M543" s="181"/>
      <c r="N543" s="464"/>
      <c r="O543" s="181"/>
      <c r="P543" s="181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</row>
    <row r="544" spans="1:107" s="27" customFormat="1">
      <c r="A544" s="155"/>
      <c r="B544" s="155"/>
      <c r="C544" s="155"/>
      <c r="D544" s="155"/>
      <c r="E544" s="139"/>
      <c r="F544" s="139"/>
      <c r="G544" s="191"/>
      <c r="H544" s="148"/>
      <c r="I544" s="181"/>
      <c r="J544" s="464"/>
      <c r="K544" s="181"/>
      <c r="L544" s="181"/>
      <c r="M544" s="181"/>
      <c r="N544" s="464"/>
      <c r="O544" s="181"/>
      <c r="P544" s="181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</row>
    <row r="545" spans="1:107" s="27" customFormat="1">
      <c r="A545" s="155"/>
      <c r="B545" s="155"/>
      <c r="C545" s="155"/>
      <c r="D545" s="155"/>
      <c r="E545" s="139"/>
      <c r="F545" s="139"/>
      <c r="G545" s="191"/>
      <c r="H545" s="148"/>
      <c r="I545" s="181"/>
      <c r="J545" s="464"/>
      <c r="K545" s="181"/>
      <c r="L545" s="181"/>
      <c r="M545" s="181"/>
      <c r="N545" s="464"/>
      <c r="O545" s="181"/>
      <c r="P545" s="181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</row>
    <row r="546" spans="1:107" s="27" customFormat="1">
      <c r="A546" s="155"/>
      <c r="B546" s="155"/>
      <c r="C546" s="155"/>
      <c r="D546" s="155"/>
      <c r="E546" s="139"/>
      <c r="F546" s="139"/>
      <c r="G546" s="191"/>
      <c r="H546" s="148"/>
      <c r="I546" s="181"/>
      <c r="J546" s="464"/>
      <c r="K546" s="181"/>
      <c r="L546" s="181"/>
      <c r="M546" s="181"/>
      <c r="N546" s="464"/>
      <c r="O546" s="181"/>
      <c r="P546" s="181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</row>
    <row r="547" spans="1:107" s="27" customFormat="1">
      <c r="A547" s="155"/>
      <c r="B547" s="155"/>
      <c r="C547" s="155"/>
      <c r="D547" s="155"/>
      <c r="E547" s="139"/>
      <c r="F547" s="139"/>
      <c r="G547" s="191"/>
      <c r="H547" s="148"/>
      <c r="I547" s="181"/>
      <c r="J547" s="464"/>
      <c r="K547" s="181"/>
      <c r="L547" s="181"/>
      <c r="M547" s="181"/>
      <c r="N547" s="464"/>
      <c r="O547" s="181"/>
      <c r="P547" s="181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</row>
    <row r="548" spans="1:107" s="27" customFormat="1">
      <c r="A548" s="155"/>
      <c r="B548" s="155"/>
      <c r="C548" s="155"/>
      <c r="D548" s="155"/>
      <c r="E548" s="139"/>
      <c r="F548" s="139"/>
      <c r="G548" s="191"/>
      <c r="H548" s="148"/>
      <c r="I548" s="181"/>
      <c r="J548" s="464"/>
      <c r="K548" s="181"/>
      <c r="L548" s="181"/>
      <c r="M548" s="181"/>
      <c r="N548" s="464"/>
      <c r="O548" s="181"/>
      <c r="P548" s="181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</row>
    <row r="549" spans="1:107" s="27" customFormat="1">
      <c r="A549" s="155"/>
      <c r="B549" s="155"/>
      <c r="C549" s="155"/>
      <c r="D549" s="155"/>
      <c r="E549" s="139"/>
      <c r="F549" s="139"/>
      <c r="G549" s="191"/>
      <c r="H549" s="148"/>
      <c r="I549" s="181"/>
      <c r="J549" s="464"/>
      <c r="K549" s="181"/>
      <c r="L549" s="181"/>
      <c r="M549" s="181"/>
      <c r="N549" s="464"/>
      <c r="O549" s="181"/>
      <c r="P549" s="181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</row>
    <row r="550" spans="1:107" s="27" customFormat="1">
      <c r="A550" s="155"/>
      <c r="B550" s="155"/>
      <c r="C550" s="155"/>
      <c r="D550" s="155"/>
      <c r="E550" s="139"/>
      <c r="F550" s="139"/>
      <c r="G550" s="191"/>
      <c r="H550" s="148"/>
      <c r="I550" s="181"/>
      <c r="J550" s="464"/>
      <c r="K550" s="181"/>
      <c r="L550" s="181"/>
      <c r="M550" s="181"/>
      <c r="N550" s="464"/>
      <c r="O550" s="181"/>
      <c r="P550" s="181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</row>
    <row r="551" spans="1:107" s="27" customFormat="1">
      <c r="A551" s="155"/>
      <c r="B551" s="155"/>
      <c r="C551" s="155"/>
      <c r="D551" s="155"/>
      <c r="E551" s="139"/>
      <c r="F551" s="139"/>
      <c r="G551" s="191"/>
      <c r="H551" s="148"/>
      <c r="I551" s="181"/>
      <c r="J551" s="464"/>
      <c r="K551" s="181"/>
      <c r="L551" s="181"/>
      <c r="M551" s="181"/>
      <c r="N551" s="464"/>
      <c r="O551" s="181"/>
      <c r="P551" s="181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</row>
    <row r="552" spans="1:107" s="27" customFormat="1">
      <c r="A552" s="155"/>
      <c r="B552" s="155"/>
      <c r="C552" s="155"/>
      <c r="D552" s="155"/>
      <c r="E552" s="139"/>
      <c r="F552" s="139"/>
      <c r="G552" s="191"/>
      <c r="H552" s="148"/>
      <c r="I552" s="181"/>
      <c r="J552" s="464"/>
      <c r="K552" s="181"/>
      <c r="L552" s="181"/>
      <c r="M552" s="181"/>
      <c r="N552" s="464"/>
      <c r="O552" s="181"/>
      <c r="P552" s="181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</row>
    <row r="553" spans="1:107" s="27" customFormat="1">
      <c r="A553" s="155"/>
      <c r="B553" s="155"/>
      <c r="C553" s="155"/>
      <c r="D553" s="155"/>
      <c r="E553" s="139"/>
      <c r="F553" s="139"/>
      <c r="G553" s="191"/>
      <c r="H553" s="148"/>
      <c r="I553" s="181"/>
      <c r="J553" s="464"/>
      <c r="K553" s="181"/>
      <c r="L553" s="181"/>
      <c r="M553" s="181"/>
      <c r="N553" s="464"/>
      <c r="O553" s="181"/>
      <c r="P553" s="181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</row>
    <row r="554" spans="1:107" s="27" customFormat="1">
      <c r="A554" s="155"/>
      <c r="B554" s="155"/>
      <c r="C554" s="155"/>
      <c r="D554" s="155"/>
      <c r="E554" s="139"/>
      <c r="F554" s="139"/>
      <c r="G554" s="191"/>
      <c r="H554" s="148"/>
      <c r="I554" s="181"/>
      <c r="J554" s="464"/>
      <c r="K554" s="181"/>
      <c r="L554" s="181"/>
      <c r="M554" s="181"/>
      <c r="N554" s="464"/>
      <c r="O554" s="181"/>
      <c r="P554" s="181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</row>
    <row r="555" spans="1:107" s="27" customFormat="1">
      <c r="A555" s="155"/>
      <c r="B555" s="155"/>
      <c r="C555" s="155"/>
      <c r="D555" s="155"/>
      <c r="E555" s="139"/>
      <c r="F555" s="139"/>
      <c r="G555" s="191"/>
      <c r="H555" s="148"/>
      <c r="I555" s="181"/>
      <c r="J555" s="464"/>
      <c r="K555" s="181"/>
      <c r="L555" s="181"/>
      <c r="M555" s="181"/>
      <c r="N555" s="464"/>
      <c r="O555" s="181"/>
      <c r="P555" s="181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</row>
    <row r="556" spans="1:107" s="27" customFormat="1">
      <c r="A556" s="155"/>
      <c r="B556" s="155"/>
      <c r="C556" s="155"/>
      <c r="D556" s="155"/>
      <c r="E556" s="139"/>
      <c r="F556" s="139"/>
      <c r="G556" s="191"/>
      <c r="H556" s="148"/>
      <c r="I556" s="181"/>
      <c r="J556" s="464"/>
      <c r="K556" s="181"/>
      <c r="L556" s="181"/>
      <c r="M556" s="181"/>
      <c r="N556" s="464"/>
      <c r="O556" s="181"/>
      <c r="P556" s="181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</row>
    <row r="557" spans="1:107" s="27" customFormat="1">
      <c r="A557" s="155"/>
      <c r="B557" s="155"/>
      <c r="C557" s="155"/>
      <c r="D557" s="155"/>
      <c r="E557" s="139"/>
      <c r="F557" s="139"/>
      <c r="G557" s="191"/>
      <c r="H557" s="148"/>
      <c r="I557" s="181"/>
      <c r="J557" s="464"/>
      <c r="K557" s="181"/>
      <c r="L557" s="181"/>
      <c r="M557" s="181"/>
      <c r="N557" s="464"/>
      <c r="O557" s="181"/>
      <c r="P557" s="181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</row>
    <row r="558" spans="1:107" s="27" customFormat="1">
      <c r="A558" s="155"/>
      <c r="B558" s="155"/>
      <c r="C558" s="155"/>
      <c r="D558" s="155"/>
      <c r="E558" s="139"/>
      <c r="F558" s="139"/>
      <c r="G558" s="191"/>
      <c r="H558" s="148"/>
      <c r="I558" s="181"/>
      <c r="J558" s="464"/>
      <c r="K558" s="181"/>
      <c r="L558" s="181"/>
      <c r="M558" s="181"/>
      <c r="N558" s="464"/>
      <c r="O558" s="181"/>
      <c r="P558" s="181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</row>
    <row r="559" spans="1:107" s="27" customFormat="1">
      <c r="A559" s="155"/>
      <c r="B559" s="155"/>
      <c r="C559" s="155"/>
      <c r="D559" s="155"/>
      <c r="E559" s="139"/>
      <c r="F559" s="139"/>
      <c r="G559" s="191"/>
      <c r="H559" s="148"/>
      <c r="I559" s="181"/>
      <c r="J559" s="464"/>
      <c r="K559" s="181"/>
      <c r="L559" s="181"/>
      <c r="M559" s="181"/>
      <c r="N559" s="464"/>
      <c r="O559" s="181"/>
      <c r="P559" s="181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</row>
    <row r="560" spans="1:107" s="27" customFormat="1">
      <c r="A560" s="155"/>
      <c r="B560" s="155"/>
      <c r="C560" s="155"/>
      <c r="D560" s="155"/>
      <c r="E560" s="139"/>
      <c r="F560" s="139"/>
      <c r="G560" s="191"/>
      <c r="H560" s="148"/>
      <c r="I560" s="181"/>
      <c r="J560" s="464"/>
      <c r="K560" s="181"/>
      <c r="L560" s="181"/>
      <c r="M560" s="181"/>
      <c r="N560" s="464"/>
      <c r="O560" s="181"/>
      <c r="P560" s="181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</row>
    <row r="561" spans="1:107" s="27" customFormat="1">
      <c r="A561" s="155"/>
      <c r="B561" s="155"/>
      <c r="C561" s="155"/>
      <c r="D561" s="155"/>
      <c r="E561" s="139"/>
      <c r="F561" s="139"/>
      <c r="G561" s="191"/>
      <c r="H561" s="148"/>
      <c r="I561" s="181"/>
      <c r="J561" s="464"/>
      <c r="K561" s="181"/>
      <c r="L561" s="181"/>
      <c r="M561" s="181"/>
      <c r="N561" s="464"/>
      <c r="O561" s="181"/>
      <c r="P561" s="181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</row>
    <row r="562" spans="1:107" s="27" customFormat="1">
      <c r="A562" s="155"/>
      <c r="B562" s="155"/>
      <c r="C562" s="155"/>
      <c r="D562" s="155"/>
      <c r="E562" s="139"/>
      <c r="F562" s="139"/>
      <c r="G562" s="191"/>
      <c r="H562" s="148"/>
      <c r="I562" s="181"/>
      <c r="J562" s="464"/>
      <c r="K562" s="181"/>
      <c r="L562" s="181"/>
      <c r="M562" s="181"/>
      <c r="N562" s="464"/>
      <c r="O562" s="181"/>
      <c r="P562" s="181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</row>
    <row r="563" spans="1:107" s="27" customFormat="1">
      <c r="A563" s="155"/>
      <c r="B563" s="155"/>
      <c r="C563" s="155"/>
      <c r="D563" s="155"/>
      <c r="E563" s="139"/>
      <c r="F563" s="139"/>
      <c r="G563" s="191"/>
      <c r="H563" s="148"/>
      <c r="I563" s="181"/>
      <c r="J563" s="464"/>
      <c r="K563" s="181"/>
      <c r="L563" s="181"/>
      <c r="M563" s="181"/>
      <c r="N563" s="464"/>
      <c r="O563" s="181"/>
      <c r="P563" s="181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</row>
    <row r="564" spans="1:107" s="27" customFormat="1">
      <c r="A564" s="155"/>
      <c r="B564" s="155"/>
      <c r="C564" s="155"/>
      <c r="D564" s="155"/>
      <c r="E564" s="139"/>
      <c r="F564" s="139"/>
      <c r="G564" s="191"/>
      <c r="H564" s="148"/>
      <c r="I564" s="181"/>
      <c r="J564" s="464"/>
      <c r="K564" s="181"/>
      <c r="L564" s="181"/>
      <c r="M564" s="181"/>
      <c r="N564" s="464"/>
      <c r="O564" s="181"/>
      <c r="P564" s="181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</row>
    <row r="565" spans="1:107" s="27" customFormat="1">
      <c r="A565" s="155"/>
      <c r="B565" s="155"/>
      <c r="C565" s="155"/>
      <c r="D565" s="155"/>
      <c r="E565" s="139"/>
      <c r="F565" s="139"/>
      <c r="G565" s="191"/>
      <c r="H565" s="148"/>
      <c r="I565" s="181"/>
      <c r="J565" s="464"/>
      <c r="K565" s="181"/>
      <c r="L565" s="181"/>
      <c r="M565" s="181"/>
      <c r="N565" s="464"/>
      <c r="O565" s="181"/>
      <c r="P565" s="181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</row>
    <row r="566" spans="1:107" s="27" customFormat="1">
      <c r="A566" s="155"/>
      <c r="B566" s="155"/>
      <c r="C566" s="155"/>
      <c r="D566" s="155"/>
      <c r="E566" s="139"/>
      <c r="F566" s="139"/>
      <c r="G566" s="191"/>
      <c r="H566" s="148"/>
      <c r="I566" s="181"/>
      <c r="J566" s="464"/>
      <c r="K566" s="181"/>
      <c r="L566" s="181"/>
      <c r="M566" s="181"/>
      <c r="N566" s="464"/>
      <c r="O566" s="181"/>
      <c r="P566" s="181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</row>
    <row r="567" spans="1:107" s="27" customFormat="1">
      <c r="A567" s="155"/>
      <c r="B567" s="155"/>
      <c r="C567" s="155"/>
      <c r="D567" s="155"/>
      <c r="E567" s="139"/>
      <c r="F567" s="139"/>
      <c r="G567" s="191"/>
      <c r="H567" s="148"/>
      <c r="I567" s="181"/>
      <c r="J567" s="464"/>
      <c r="K567" s="181"/>
      <c r="L567" s="181"/>
      <c r="M567" s="181"/>
      <c r="N567" s="464"/>
      <c r="O567" s="181"/>
      <c r="P567" s="181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</row>
    <row r="568" spans="1:107" s="27" customFormat="1">
      <c r="A568" s="155"/>
      <c r="B568" s="155"/>
      <c r="C568" s="155"/>
      <c r="D568" s="155"/>
      <c r="E568" s="139"/>
      <c r="F568" s="139"/>
      <c r="G568" s="191"/>
      <c r="H568" s="148"/>
      <c r="I568" s="181"/>
      <c r="J568" s="464"/>
      <c r="K568" s="181"/>
      <c r="L568" s="181"/>
      <c r="M568" s="181"/>
      <c r="N568" s="464"/>
      <c r="O568" s="181"/>
      <c r="P568" s="181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</row>
    <row r="569" spans="1:107" s="27" customFormat="1">
      <c r="A569" s="155"/>
      <c r="B569" s="155"/>
      <c r="C569" s="155"/>
      <c r="D569" s="155"/>
      <c r="E569" s="139"/>
      <c r="F569" s="139"/>
      <c r="G569" s="191"/>
      <c r="H569" s="148"/>
      <c r="I569" s="181"/>
      <c r="J569" s="464"/>
      <c r="K569" s="181"/>
      <c r="L569" s="181"/>
      <c r="M569" s="181"/>
      <c r="N569" s="464"/>
      <c r="O569" s="181"/>
      <c r="P569" s="181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</row>
    <row r="570" spans="1:107" s="27" customFormat="1">
      <c r="A570" s="155"/>
      <c r="B570" s="155"/>
      <c r="C570" s="155"/>
      <c r="D570" s="155"/>
      <c r="E570" s="139"/>
      <c r="F570" s="139"/>
      <c r="G570" s="191"/>
      <c r="H570" s="148"/>
      <c r="I570" s="181"/>
      <c r="J570" s="464"/>
      <c r="K570" s="181"/>
      <c r="L570" s="181"/>
      <c r="M570" s="181"/>
      <c r="N570" s="464"/>
      <c r="O570" s="181"/>
      <c r="P570" s="181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</row>
    <row r="571" spans="1:107" s="27" customFormat="1">
      <c r="A571" s="155"/>
      <c r="B571" s="155"/>
      <c r="C571" s="155"/>
      <c r="D571" s="155"/>
      <c r="E571" s="139"/>
      <c r="F571" s="139"/>
      <c r="G571" s="191"/>
      <c r="H571" s="148"/>
      <c r="I571" s="181"/>
      <c r="J571" s="464"/>
      <c r="K571" s="181"/>
      <c r="L571" s="181"/>
      <c r="M571" s="181"/>
      <c r="N571" s="464"/>
      <c r="O571" s="181"/>
      <c r="P571" s="181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</row>
    <row r="572" spans="1:107" s="27" customFormat="1">
      <c r="A572" s="155"/>
      <c r="B572" s="155"/>
      <c r="C572" s="155"/>
      <c r="D572" s="155"/>
      <c r="E572" s="139"/>
      <c r="F572" s="139"/>
      <c r="G572" s="191"/>
      <c r="H572" s="148"/>
      <c r="I572" s="181"/>
      <c r="J572" s="464"/>
      <c r="K572" s="181"/>
      <c r="L572" s="181"/>
      <c r="M572" s="181"/>
      <c r="N572" s="464"/>
      <c r="O572" s="181"/>
      <c r="P572" s="181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</row>
    <row r="573" spans="1:107" s="27" customFormat="1">
      <c r="A573" s="155"/>
      <c r="B573" s="155"/>
      <c r="C573" s="155"/>
      <c r="D573" s="155"/>
      <c r="E573" s="139"/>
      <c r="F573" s="139"/>
      <c r="G573" s="191"/>
      <c r="H573" s="148"/>
      <c r="I573" s="181"/>
      <c r="J573" s="464"/>
      <c r="K573" s="181"/>
      <c r="L573" s="181"/>
      <c r="M573" s="181"/>
      <c r="N573" s="464"/>
      <c r="O573" s="181"/>
      <c r="P573" s="181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</row>
    <row r="574" spans="1:107" s="27" customFormat="1">
      <c r="A574" s="155"/>
      <c r="B574" s="155"/>
      <c r="C574" s="155"/>
      <c r="D574" s="155"/>
      <c r="E574" s="139"/>
      <c r="F574" s="139"/>
      <c r="G574" s="191"/>
      <c r="H574" s="148"/>
      <c r="I574" s="181"/>
      <c r="J574" s="464"/>
      <c r="K574" s="181"/>
      <c r="L574" s="181"/>
      <c r="M574" s="181"/>
      <c r="N574" s="464"/>
      <c r="O574" s="181"/>
      <c r="P574" s="181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</row>
    <row r="575" spans="1:107" s="27" customFormat="1">
      <c r="A575" s="155"/>
      <c r="B575" s="155"/>
      <c r="C575" s="155"/>
      <c r="D575" s="155"/>
      <c r="E575" s="139"/>
      <c r="F575" s="139"/>
      <c r="G575" s="191"/>
      <c r="H575" s="148"/>
      <c r="I575" s="181"/>
      <c r="J575" s="464"/>
      <c r="K575" s="181"/>
      <c r="L575" s="181"/>
      <c r="M575" s="181"/>
      <c r="N575" s="464"/>
      <c r="O575" s="181"/>
      <c r="P575" s="181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</row>
    <row r="576" spans="1:107" s="27" customFormat="1">
      <c r="A576" s="155"/>
      <c r="B576" s="155"/>
      <c r="C576" s="155"/>
      <c r="D576" s="155"/>
      <c r="E576" s="139"/>
      <c r="F576" s="139"/>
      <c r="G576" s="191"/>
      <c r="H576" s="148"/>
      <c r="I576" s="181"/>
      <c r="J576" s="464"/>
      <c r="K576" s="181"/>
      <c r="L576" s="181"/>
      <c r="M576" s="181"/>
      <c r="N576" s="464"/>
      <c r="O576" s="181"/>
      <c r="P576" s="181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</row>
    <row r="577" spans="1:107" s="27" customFormat="1">
      <c r="A577" s="155"/>
      <c r="B577" s="155"/>
      <c r="C577" s="155"/>
      <c r="D577" s="155"/>
      <c r="E577" s="139"/>
      <c r="F577" s="139"/>
      <c r="G577" s="191"/>
      <c r="H577" s="148"/>
      <c r="I577" s="181"/>
      <c r="J577" s="464"/>
      <c r="K577" s="181"/>
      <c r="L577" s="181"/>
      <c r="M577" s="181"/>
      <c r="N577" s="464"/>
      <c r="O577" s="181"/>
      <c r="P577" s="181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</row>
    <row r="578" spans="1:107" s="27" customFormat="1">
      <c r="A578" s="155"/>
      <c r="B578" s="155"/>
      <c r="C578" s="155"/>
      <c r="D578" s="155"/>
      <c r="E578" s="139"/>
      <c r="F578" s="139"/>
      <c r="G578" s="191"/>
      <c r="H578" s="148"/>
      <c r="I578" s="181"/>
      <c r="J578" s="464"/>
      <c r="K578" s="181"/>
      <c r="L578" s="181"/>
      <c r="M578" s="181"/>
      <c r="N578" s="464"/>
      <c r="O578" s="181"/>
      <c r="P578" s="181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</row>
    <row r="579" spans="1:107" s="27" customFormat="1">
      <c r="A579" s="155"/>
      <c r="B579" s="155"/>
      <c r="C579" s="155"/>
      <c r="D579" s="155"/>
      <c r="E579" s="139"/>
      <c r="F579" s="139"/>
      <c r="G579" s="191"/>
      <c r="H579" s="148"/>
      <c r="I579" s="181"/>
      <c r="J579" s="464"/>
      <c r="K579" s="181"/>
      <c r="L579" s="181"/>
      <c r="M579" s="181"/>
      <c r="N579" s="464"/>
      <c r="O579" s="181"/>
      <c r="P579" s="181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</row>
    <row r="580" spans="1:107" s="27" customFormat="1">
      <c r="A580" s="155"/>
      <c r="B580" s="155"/>
      <c r="C580" s="155"/>
      <c r="D580" s="155"/>
      <c r="E580" s="139"/>
      <c r="F580" s="139"/>
      <c r="G580" s="191"/>
      <c r="H580" s="148"/>
      <c r="I580" s="181"/>
      <c r="J580" s="464"/>
      <c r="K580" s="181"/>
      <c r="L580" s="181"/>
      <c r="M580" s="181"/>
      <c r="N580" s="464"/>
      <c r="O580" s="181"/>
      <c r="P580" s="181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</row>
    <row r="581" spans="1:107" s="27" customFormat="1">
      <c r="A581" s="155"/>
      <c r="B581" s="155"/>
      <c r="C581" s="155"/>
      <c r="D581" s="155"/>
      <c r="E581" s="139"/>
      <c r="F581" s="139"/>
      <c r="G581" s="191"/>
      <c r="H581" s="148"/>
      <c r="I581" s="181"/>
      <c r="J581" s="464"/>
      <c r="K581" s="181"/>
      <c r="L581" s="181"/>
      <c r="M581" s="181"/>
      <c r="N581" s="464"/>
      <c r="O581" s="181"/>
      <c r="P581" s="181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</row>
    <row r="582" spans="1:107" s="27" customFormat="1">
      <c r="A582" s="155"/>
      <c r="B582" s="155"/>
      <c r="C582" s="155"/>
      <c r="D582" s="155"/>
      <c r="E582" s="139"/>
      <c r="F582" s="139"/>
      <c r="G582" s="191"/>
      <c r="H582" s="148"/>
      <c r="I582" s="181"/>
      <c r="J582" s="464"/>
      <c r="K582" s="181"/>
      <c r="L582" s="181"/>
      <c r="M582" s="181"/>
      <c r="N582" s="464"/>
      <c r="O582" s="181"/>
      <c r="P582" s="181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</row>
    <row r="583" spans="1:107" s="27" customFormat="1">
      <c r="A583" s="155"/>
      <c r="B583" s="155"/>
      <c r="C583" s="155"/>
      <c r="D583" s="155"/>
      <c r="E583" s="139"/>
      <c r="F583" s="139"/>
      <c r="G583" s="191"/>
      <c r="H583" s="148"/>
      <c r="I583" s="181"/>
      <c r="J583" s="464"/>
      <c r="K583" s="181"/>
      <c r="L583" s="181"/>
      <c r="M583" s="181"/>
      <c r="N583" s="464"/>
      <c r="O583" s="181"/>
      <c r="P583" s="181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</row>
    <row r="584" spans="1:107" s="27" customFormat="1">
      <c r="A584" s="155"/>
      <c r="B584" s="155"/>
      <c r="C584" s="155"/>
      <c r="D584" s="155"/>
      <c r="E584" s="139"/>
      <c r="F584" s="139"/>
      <c r="G584" s="191"/>
      <c r="H584" s="148"/>
      <c r="I584" s="181"/>
      <c r="J584" s="464"/>
      <c r="K584" s="181"/>
      <c r="L584" s="181"/>
      <c r="M584" s="181"/>
      <c r="N584" s="464"/>
      <c r="O584" s="181"/>
      <c r="P584" s="181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</row>
    <row r="585" spans="1:107" s="27" customFormat="1">
      <c r="A585" s="155"/>
      <c r="B585" s="155"/>
      <c r="C585" s="155"/>
      <c r="D585" s="155"/>
      <c r="E585" s="139"/>
      <c r="F585" s="139"/>
      <c r="G585" s="191"/>
      <c r="H585" s="148"/>
      <c r="I585" s="181"/>
      <c r="J585" s="464"/>
      <c r="K585" s="181"/>
      <c r="L585" s="181"/>
      <c r="M585" s="181"/>
      <c r="N585" s="464"/>
      <c r="O585" s="181"/>
      <c r="P585" s="181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</row>
    <row r="586" spans="1:107" s="27" customFormat="1">
      <c r="A586" s="155"/>
      <c r="B586" s="155"/>
      <c r="C586" s="155"/>
      <c r="D586" s="155"/>
      <c r="E586" s="139"/>
      <c r="F586" s="139"/>
      <c r="G586" s="191"/>
      <c r="H586" s="148"/>
      <c r="I586" s="181"/>
      <c r="J586" s="464"/>
      <c r="K586" s="181"/>
      <c r="L586" s="181"/>
      <c r="M586" s="181"/>
      <c r="N586" s="464"/>
      <c r="O586" s="181"/>
      <c r="P586" s="181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</row>
    <row r="587" spans="1:107" s="27" customFormat="1">
      <c r="A587" s="155"/>
      <c r="B587" s="155"/>
      <c r="C587" s="155"/>
      <c r="D587" s="155"/>
      <c r="E587" s="139"/>
      <c r="F587" s="139"/>
      <c r="G587" s="191"/>
      <c r="H587" s="148"/>
      <c r="I587" s="181"/>
      <c r="J587" s="464"/>
      <c r="K587" s="181"/>
      <c r="L587" s="181"/>
      <c r="M587" s="181"/>
      <c r="N587" s="464"/>
      <c r="O587" s="181"/>
      <c r="P587" s="181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</row>
    <row r="588" spans="1:107" s="27" customFormat="1">
      <c r="A588" s="155"/>
      <c r="B588" s="155"/>
      <c r="C588" s="155"/>
      <c r="D588" s="155"/>
      <c r="E588" s="139"/>
      <c r="F588" s="139"/>
      <c r="G588" s="191"/>
      <c r="H588" s="148"/>
      <c r="I588" s="181"/>
      <c r="J588" s="464"/>
      <c r="K588" s="181"/>
      <c r="L588" s="181"/>
      <c r="M588" s="181"/>
      <c r="N588" s="464"/>
      <c r="O588" s="181"/>
      <c r="P588" s="181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</row>
    <row r="589" spans="1:107" s="27" customFormat="1">
      <c r="A589" s="155"/>
      <c r="B589" s="155"/>
      <c r="C589" s="155"/>
      <c r="D589" s="155"/>
      <c r="E589" s="139"/>
      <c r="F589" s="139"/>
      <c r="G589" s="191"/>
      <c r="H589" s="148"/>
      <c r="I589" s="181"/>
      <c r="J589" s="464"/>
      <c r="K589" s="181"/>
      <c r="L589" s="181"/>
      <c r="M589" s="181"/>
      <c r="N589" s="464"/>
      <c r="O589" s="181"/>
      <c r="P589" s="181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</row>
    <row r="590" spans="1:107" s="27" customFormat="1">
      <c r="A590" s="155"/>
      <c r="B590" s="155"/>
      <c r="C590" s="155"/>
      <c r="D590" s="155"/>
      <c r="E590" s="139"/>
      <c r="F590" s="139"/>
      <c r="G590" s="191"/>
      <c r="H590" s="148"/>
      <c r="I590" s="181"/>
      <c r="J590" s="464"/>
      <c r="K590" s="181"/>
      <c r="L590" s="181"/>
      <c r="M590" s="181"/>
      <c r="N590" s="464"/>
      <c r="O590" s="181"/>
      <c r="P590" s="181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</row>
    <row r="591" spans="1:107" s="27" customFormat="1">
      <c r="A591" s="155"/>
      <c r="B591" s="155"/>
      <c r="C591" s="155"/>
      <c r="D591" s="155"/>
      <c r="E591" s="139"/>
      <c r="F591" s="139"/>
      <c r="G591" s="191"/>
      <c r="H591" s="148"/>
      <c r="I591" s="181"/>
      <c r="J591" s="464"/>
      <c r="K591" s="181"/>
      <c r="L591" s="181"/>
      <c r="M591" s="181"/>
      <c r="N591" s="464"/>
      <c r="O591" s="181"/>
      <c r="P591" s="181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</row>
    <row r="592" spans="1:107" s="27" customFormat="1">
      <c r="A592" s="155"/>
      <c r="B592" s="155"/>
      <c r="C592" s="155"/>
      <c r="D592" s="155"/>
      <c r="E592" s="139"/>
      <c r="F592" s="139"/>
      <c r="G592" s="191"/>
      <c r="H592" s="148"/>
      <c r="I592" s="181"/>
      <c r="J592" s="464"/>
      <c r="K592" s="181"/>
      <c r="L592" s="181"/>
      <c r="M592" s="181"/>
      <c r="N592" s="464"/>
      <c r="O592" s="181"/>
      <c r="P592" s="181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</row>
    <row r="593" spans="1:107" s="27" customFormat="1">
      <c r="A593" s="155"/>
      <c r="B593" s="155"/>
      <c r="C593" s="155"/>
      <c r="D593" s="155"/>
      <c r="E593" s="139"/>
      <c r="F593" s="139"/>
      <c r="G593" s="191"/>
      <c r="H593" s="148"/>
      <c r="I593" s="181"/>
      <c r="J593" s="464"/>
      <c r="K593" s="181"/>
      <c r="L593" s="181"/>
      <c r="M593" s="181"/>
      <c r="N593" s="464"/>
      <c r="O593" s="181"/>
      <c r="P593" s="181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</row>
    <row r="594" spans="1:107" s="27" customFormat="1">
      <c r="A594" s="155"/>
      <c r="B594" s="155"/>
      <c r="C594" s="155"/>
      <c r="D594" s="155"/>
      <c r="E594" s="139"/>
      <c r="F594" s="139"/>
      <c r="G594" s="191"/>
      <c r="H594" s="148"/>
      <c r="I594" s="181"/>
      <c r="J594" s="464"/>
      <c r="K594" s="181"/>
      <c r="L594" s="181"/>
      <c r="M594" s="181"/>
      <c r="N594" s="464"/>
      <c r="O594" s="181"/>
      <c r="P594" s="181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</row>
    <row r="595" spans="1:107" s="27" customFormat="1">
      <c r="A595" s="155"/>
      <c r="B595" s="155"/>
      <c r="C595" s="155"/>
      <c r="D595" s="155"/>
      <c r="E595" s="139"/>
      <c r="F595" s="139"/>
      <c r="G595" s="191"/>
      <c r="H595" s="148"/>
      <c r="I595" s="181"/>
      <c r="J595" s="464"/>
      <c r="K595" s="181"/>
      <c r="L595" s="181"/>
      <c r="M595" s="181"/>
      <c r="N595" s="464"/>
      <c r="O595" s="181"/>
      <c r="P595" s="181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</row>
    <row r="596" spans="1:107" s="27" customFormat="1">
      <c r="A596" s="155"/>
      <c r="B596" s="155"/>
      <c r="C596" s="155"/>
      <c r="D596" s="155"/>
      <c r="E596" s="139"/>
      <c r="F596" s="139"/>
      <c r="G596" s="191"/>
      <c r="H596" s="148"/>
      <c r="I596" s="181"/>
      <c r="J596" s="464"/>
      <c r="K596" s="181"/>
      <c r="L596" s="181"/>
      <c r="M596" s="181"/>
      <c r="N596" s="464"/>
      <c r="O596" s="181"/>
      <c r="P596" s="181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</row>
    <row r="597" spans="1:107" s="27" customFormat="1">
      <c r="A597" s="155"/>
      <c r="B597" s="155"/>
      <c r="C597" s="155"/>
      <c r="D597" s="155"/>
      <c r="E597" s="139"/>
      <c r="F597" s="139"/>
      <c r="G597" s="191"/>
      <c r="H597" s="148"/>
      <c r="I597" s="181"/>
      <c r="J597" s="464"/>
      <c r="K597" s="181"/>
      <c r="L597" s="181"/>
      <c r="M597" s="181"/>
      <c r="N597" s="464"/>
      <c r="O597" s="181"/>
      <c r="P597" s="181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</row>
    <row r="598" spans="1:107" s="27" customFormat="1">
      <c r="A598" s="155"/>
      <c r="B598" s="155"/>
      <c r="C598" s="155"/>
      <c r="D598" s="155"/>
      <c r="E598" s="139"/>
      <c r="F598" s="139"/>
      <c r="G598" s="191"/>
      <c r="H598" s="148"/>
      <c r="I598" s="181"/>
      <c r="J598" s="464"/>
      <c r="K598" s="181"/>
      <c r="L598" s="181"/>
      <c r="M598" s="181"/>
      <c r="N598" s="464"/>
      <c r="O598" s="181"/>
      <c r="P598" s="181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</row>
    <row r="599" spans="1:107" s="27" customFormat="1">
      <c r="A599" s="155"/>
      <c r="B599" s="155"/>
      <c r="C599" s="155"/>
      <c r="D599" s="155"/>
      <c r="E599" s="139"/>
      <c r="F599" s="139"/>
      <c r="G599" s="191"/>
      <c r="H599" s="148"/>
      <c r="I599" s="181"/>
      <c r="J599" s="464"/>
      <c r="K599" s="181"/>
      <c r="L599" s="181"/>
      <c r="M599" s="181"/>
      <c r="N599" s="464"/>
      <c r="O599" s="181"/>
      <c r="P599" s="181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</row>
    <row r="600" spans="1:107" s="27" customFormat="1">
      <c r="A600" s="155"/>
      <c r="B600" s="155"/>
      <c r="C600" s="155"/>
      <c r="D600" s="155"/>
      <c r="E600" s="139"/>
      <c r="F600" s="139"/>
      <c r="G600" s="191"/>
      <c r="H600" s="148"/>
      <c r="I600" s="181"/>
      <c r="J600" s="464"/>
      <c r="K600" s="181"/>
      <c r="L600" s="181"/>
      <c r="M600" s="181"/>
      <c r="N600" s="464"/>
      <c r="O600" s="181"/>
      <c r="P600" s="181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</row>
    <row r="601" spans="1:107" s="27" customFormat="1">
      <c r="A601" s="155"/>
      <c r="B601" s="155"/>
      <c r="C601" s="155"/>
      <c r="D601" s="155"/>
      <c r="E601" s="139"/>
      <c r="F601" s="139"/>
      <c r="G601" s="191"/>
      <c r="H601" s="148"/>
      <c r="I601" s="181"/>
      <c r="J601" s="464"/>
      <c r="K601" s="181"/>
      <c r="L601" s="181"/>
      <c r="M601" s="181"/>
      <c r="N601" s="464"/>
      <c r="O601" s="181"/>
      <c r="P601" s="181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</row>
    <row r="602" spans="1:107" s="27" customFormat="1">
      <c r="A602" s="155"/>
      <c r="B602" s="155"/>
      <c r="C602" s="155"/>
      <c r="D602" s="155"/>
      <c r="E602" s="139"/>
      <c r="F602" s="139"/>
      <c r="G602" s="191"/>
      <c r="H602" s="148"/>
      <c r="I602" s="181"/>
      <c r="J602" s="464"/>
      <c r="K602" s="181"/>
      <c r="L602" s="181"/>
      <c r="M602" s="181"/>
      <c r="N602" s="464"/>
      <c r="O602" s="181"/>
      <c r="P602" s="181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</row>
    <row r="603" spans="1:107" s="27" customFormat="1">
      <c r="A603" s="155"/>
      <c r="B603" s="155"/>
      <c r="C603" s="155"/>
      <c r="D603" s="155"/>
      <c r="E603" s="139"/>
      <c r="F603" s="139"/>
      <c r="G603" s="191"/>
      <c r="H603" s="148"/>
      <c r="I603" s="181"/>
      <c r="J603" s="464"/>
      <c r="K603" s="181"/>
      <c r="L603" s="181"/>
      <c r="M603" s="181"/>
      <c r="N603" s="464"/>
      <c r="O603" s="181"/>
      <c r="P603" s="181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</row>
    <row r="604" spans="1:107" s="27" customFormat="1">
      <c r="A604" s="155"/>
      <c r="B604" s="155"/>
      <c r="C604" s="155"/>
      <c r="D604" s="155"/>
      <c r="E604" s="139"/>
      <c r="F604" s="139"/>
      <c r="G604" s="191"/>
      <c r="H604" s="148"/>
      <c r="I604" s="181"/>
      <c r="J604" s="464"/>
      <c r="K604" s="181"/>
      <c r="L604" s="181"/>
      <c r="M604" s="181"/>
      <c r="N604" s="464"/>
      <c r="O604" s="181"/>
      <c r="P604" s="181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</row>
    <row r="605" spans="1:107" s="27" customFormat="1">
      <c r="A605" s="155"/>
      <c r="B605" s="155"/>
      <c r="C605" s="155"/>
      <c r="D605" s="155"/>
      <c r="E605" s="139"/>
      <c r="F605" s="139"/>
      <c r="G605" s="191"/>
      <c r="H605" s="148"/>
      <c r="I605" s="181"/>
      <c r="J605" s="464"/>
      <c r="K605" s="181"/>
      <c r="L605" s="181"/>
      <c r="M605" s="181"/>
      <c r="N605" s="464"/>
      <c r="O605" s="181"/>
      <c r="P605" s="181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</row>
    <row r="606" spans="1:107" s="27" customFormat="1">
      <c r="A606" s="155"/>
      <c r="B606" s="155"/>
      <c r="C606" s="155"/>
      <c r="D606" s="155"/>
      <c r="E606" s="139"/>
      <c r="F606" s="139"/>
      <c r="G606" s="191"/>
      <c r="H606" s="148"/>
      <c r="I606" s="181"/>
      <c r="J606" s="464"/>
      <c r="K606" s="181"/>
      <c r="L606" s="181"/>
      <c r="M606" s="181"/>
      <c r="N606" s="464"/>
      <c r="O606" s="181"/>
      <c r="P606" s="181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</row>
    <row r="607" spans="1:107" s="27" customFormat="1">
      <c r="A607" s="155"/>
      <c r="B607" s="155"/>
      <c r="C607" s="155"/>
      <c r="D607" s="155"/>
      <c r="E607" s="139"/>
      <c r="F607" s="139"/>
      <c r="G607" s="191"/>
      <c r="H607" s="148"/>
      <c r="I607" s="181"/>
      <c r="J607" s="464"/>
      <c r="K607" s="181"/>
      <c r="L607" s="181"/>
      <c r="M607" s="181"/>
      <c r="N607" s="464"/>
      <c r="O607" s="181"/>
      <c r="P607" s="181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</row>
    <row r="608" spans="1:107" s="27" customFormat="1">
      <c r="A608" s="155"/>
      <c r="B608" s="155"/>
      <c r="C608" s="155"/>
      <c r="D608" s="155"/>
      <c r="E608" s="139"/>
      <c r="F608" s="139"/>
      <c r="G608" s="191"/>
      <c r="H608" s="148"/>
      <c r="I608" s="181"/>
      <c r="J608" s="464"/>
      <c r="K608" s="181"/>
      <c r="L608" s="181"/>
      <c r="M608" s="181"/>
      <c r="N608" s="464"/>
      <c r="O608" s="181"/>
      <c r="P608" s="181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</row>
    <row r="609" spans="1:107" s="27" customFormat="1">
      <c r="A609" s="155"/>
      <c r="B609" s="155"/>
      <c r="C609" s="155"/>
      <c r="D609" s="155"/>
      <c r="E609" s="139"/>
      <c r="F609" s="139"/>
      <c r="G609" s="191"/>
      <c r="H609" s="148"/>
      <c r="I609" s="181"/>
      <c r="J609" s="464"/>
      <c r="K609" s="181"/>
      <c r="L609" s="181"/>
      <c r="M609" s="181"/>
      <c r="N609" s="464"/>
      <c r="O609" s="181"/>
      <c r="P609" s="181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</row>
    <row r="610" spans="1:107" s="27" customFormat="1">
      <c r="A610" s="155"/>
      <c r="B610" s="155"/>
      <c r="C610" s="155"/>
      <c r="D610" s="155"/>
      <c r="E610" s="139"/>
      <c r="F610" s="139"/>
      <c r="G610" s="191"/>
      <c r="H610" s="148"/>
      <c r="I610" s="181"/>
      <c r="J610" s="464"/>
      <c r="K610" s="181"/>
      <c r="L610" s="181"/>
      <c r="M610" s="181"/>
      <c r="N610" s="464"/>
      <c r="O610" s="181"/>
      <c r="P610" s="181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</row>
    <row r="611" spans="1:107" s="27" customFormat="1">
      <c r="A611" s="155"/>
      <c r="B611" s="155"/>
      <c r="C611" s="155"/>
      <c r="D611" s="155"/>
      <c r="E611" s="139"/>
      <c r="F611" s="139"/>
      <c r="G611" s="191"/>
      <c r="H611" s="148"/>
      <c r="I611" s="181"/>
      <c r="J611" s="464"/>
      <c r="K611" s="181"/>
      <c r="L611" s="181"/>
      <c r="M611" s="181"/>
      <c r="N611" s="464"/>
      <c r="O611" s="181"/>
      <c r="P611" s="181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</row>
    <row r="612" spans="1:107" s="27" customFormat="1">
      <c r="A612" s="155"/>
      <c r="B612" s="155"/>
      <c r="C612" s="155"/>
      <c r="D612" s="155"/>
      <c r="E612" s="139"/>
      <c r="F612" s="139"/>
      <c r="G612" s="191"/>
      <c r="H612" s="148"/>
      <c r="I612" s="181"/>
      <c r="J612" s="464"/>
      <c r="K612" s="181"/>
      <c r="L612" s="181"/>
      <c r="M612" s="181"/>
      <c r="N612" s="464"/>
      <c r="O612" s="181"/>
      <c r="P612" s="181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</row>
    <row r="613" spans="1:107" s="27" customFormat="1">
      <c r="A613" s="155"/>
      <c r="B613" s="155"/>
      <c r="C613" s="155"/>
      <c r="D613" s="155"/>
      <c r="E613" s="139"/>
      <c r="F613" s="139"/>
      <c r="G613" s="191"/>
      <c r="H613" s="148"/>
      <c r="I613" s="181"/>
      <c r="J613" s="464"/>
      <c r="K613" s="181"/>
      <c r="L613" s="181"/>
      <c r="M613" s="181"/>
      <c r="N613" s="464"/>
      <c r="O613" s="181"/>
      <c r="P613" s="181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</row>
    <row r="614" spans="1:107" s="27" customFormat="1">
      <c r="A614" s="155"/>
      <c r="B614" s="155"/>
      <c r="C614" s="155"/>
      <c r="D614" s="155"/>
      <c r="E614" s="139"/>
      <c r="F614" s="139"/>
      <c r="G614" s="191"/>
      <c r="H614" s="148"/>
      <c r="I614" s="181"/>
      <c r="J614" s="464"/>
      <c r="K614" s="181"/>
      <c r="L614" s="181"/>
      <c r="M614" s="181"/>
      <c r="N614" s="464"/>
      <c r="O614" s="181"/>
      <c r="P614" s="181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</row>
    <row r="615" spans="1:107" s="27" customFormat="1">
      <c r="A615" s="155"/>
      <c r="B615" s="155"/>
      <c r="C615" s="155"/>
      <c r="D615" s="155"/>
      <c r="E615" s="139"/>
      <c r="F615" s="139"/>
      <c r="G615" s="191"/>
      <c r="H615" s="148"/>
      <c r="I615" s="181"/>
      <c r="J615" s="464"/>
      <c r="K615" s="181"/>
      <c r="L615" s="181"/>
      <c r="M615" s="181"/>
      <c r="N615" s="464"/>
      <c r="O615" s="181"/>
      <c r="P615" s="181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</row>
    <row r="616" spans="1:107" s="27" customFormat="1">
      <c r="A616" s="155"/>
      <c r="B616" s="155"/>
      <c r="C616" s="155"/>
      <c r="D616" s="155"/>
      <c r="E616" s="139"/>
      <c r="F616" s="139"/>
      <c r="G616" s="191"/>
      <c r="H616" s="148"/>
      <c r="I616" s="181"/>
      <c r="J616" s="464"/>
      <c r="K616" s="181"/>
      <c r="L616" s="181"/>
      <c r="M616" s="181"/>
      <c r="N616" s="464"/>
      <c r="O616" s="181"/>
      <c r="P616" s="181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</row>
    <row r="617" spans="1:107" s="27" customFormat="1">
      <c r="A617" s="155"/>
      <c r="B617" s="155"/>
      <c r="C617" s="155"/>
      <c r="D617" s="155"/>
      <c r="E617" s="139"/>
      <c r="F617" s="139"/>
      <c r="G617" s="191"/>
      <c r="H617" s="148"/>
      <c r="I617" s="181"/>
      <c r="J617" s="464"/>
      <c r="K617" s="181"/>
      <c r="L617" s="181"/>
      <c r="M617" s="181"/>
      <c r="N617" s="464"/>
      <c r="O617" s="181"/>
      <c r="P617" s="181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</row>
    <row r="618" spans="1:107" s="27" customFormat="1">
      <c r="A618" s="155"/>
      <c r="B618" s="155"/>
      <c r="C618" s="155"/>
      <c r="D618" s="155"/>
      <c r="E618" s="139"/>
      <c r="F618" s="139"/>
      <c r="G618" s="191"/>
      <c r="H618" s="148"/>
      <c r="I618" s="181"/>
      <c r="J618" s="464"/>
      <c r="K618" s="181"/>
      <c r="L618" s="181"/>
      <c r="M618" s="181"/>
      <c r="N618" s="464"/>
      <c r="O618" s="181"/>
      <c r="P618" s="181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</row>
    <row r="619" spans="1:107" s="27" customFormat="1">
      <c r="A619" s="155"/>
      <c r="B619" s="155"/>
      <c r="C619" s="155"/>
      <c r="D619" s="155"/>
      <c r="E619" s="139"/>
      <c r="F619" s="139"/>
      <c r="G619" s="191"/>
      <c r="H619" s="148"/>
      <c r="I619" s="181"/>
      <c r="J619" s="464"/>
      <c r="K619" s="181"/>
      <c r="L619" s="181"/>
      <c r="M619" s="181"/>
      <c r="N619" s="464"/>
      <c r="O619" s="181"/>
      <c r="P619" s="181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</row>
    <row r="620" spans="1:107" s="27" customFormat="1">
      <c r="A620" s="155"/>
      <c r="B620" s="155"/>
      <c r="C620" s="155"/>
      <c r="D620" s="155"/>
      <c r="E620" s="139"/>
      <c r="F620" s="139"/>
      <c r="G620" s="191"/>
      <c r="H620" s="148"/>
      <c r="I620" s="181"/>
      <c r="J620" s="464"/>
      <c r="K620" s="181"/>
      <c r="L620" s="181"/>
      <c r="M620" s="181"/>
      <c r="N620" s="464"/>
      <c r="O620" s="181"/>
      <c r="P620" s="181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</row>
    <row r="621" spans="1:107" s="27" customFormat="1">
      <c r="A621" s="155"/>
      <c r="B621" s="155"/>
      <c r="C621" s="155"/>
      <c r="D621" s="155"/>
      <c r="E621" s="139"/>
      <c r="F621" s="139"/>
      <c r="G621" s="191"/>
      <c r="H621" s="148"/>
      <c r="I621" s="181"/>
      <c r="J621" s="464"/>
      <c r="K621" s="181"/>
      <c r="L621" s="181"/>
      <c r="M621" s="181"/>
      <c r="N621" s="464"/>
      <c r="O621" s="181"/>
      <c r="P621" s="181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</row>
    <row r="622" spans="1:107" s="27" customFormat="1">
      <c r="A622" s="155"/>
      <c r="B622" s="155"/>
      <c r="C622" s="155"/>
      <c r="D622" s="155"/>
      <c r="E622" s="139"/>
      <c r="F622" s="139"/>
      <c r="G622" s="191"/>
      <c r="H622" s="148"/>
      <c r="I622" s="181"/>
      <c r="J622" s="464"/>
      <c r="K622" s="181"/>
      <c r="L622" s="181"/>
      <c r="M622" s="181"/>
      <c r="N622" s="464"/>
      <c r="O622" s="181"/>
      <c r="P622" s="181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</row>
    <row r="623" spans="1:107" s="27" customFormat="1">
      <c r="A623" s="155"/>
      <c r="B623" s="155"/>
      <c r="C623" s="155"/>
      <c r="D623" s="155"/>
      <c r="E623" s="139"/>
      <c r="F623" s="139"/>
      <c r="G623" s="191"/>
      <c r="H623" s="148"/>
      <c r="I623" s="181"/>
      <c r="J623" s="464"/>
      <c r="K623" s="181"/>
      <c r="L623" s="181"/>
      <c r="M623" s="181"/>
      <c r="N623" s="464"/>
      <c r="O623" s="181"/>
      <c r="P623" s="181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</row>
    <row r="624" spans="1:107" s="27" customFormat="1">
      <c r="A624" s="155"/>
      <c r="B624" s="155"/>
      <c r="C624" s="155"/>
      <c r="D624" s="155"/>
      <c r="E624" s="139"/>
      <c r="F624" s="139"/>
      <c r="G624" s="191"/>
      <c r="H624" s="148"/>
      <c r="I624" s="181"/>
      <c r="J624" s="464"/>
      <c r="K624" s="181"/>
      <c r="L624" s="181"/>
      <c r="M624" s="181"/>
      <c r="N624" s="464"/>
      <c r="O624" s="181"/>
      <c r="P624" s="181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</row>
    <row r="625" spans="1:107" s="27" customFormat="1">
      <c r="A625" s="155"/>
      <c r="B625" s="155"/>
      <c r="C625" s="155"/>
      <c r="D625" s="155"/>
      <c r="E625" s="139"/>
      <c r="F625" s="139"/>
      <c r="G625" s="191"/>
      <c r="H625" s="148"/>
      <c r="I625" s="181"/>
      <c r="J625" s="464"/>
      <c r="K625" s="181"/>
      <c r="L625" s="181"/>
      <c r="M625" s="181"/>
      <c r="N625" s="464"/>
      <c r="O625" s="181"/>
      <c r="P625" s="181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</row>
    <row r="626" spans="1:107" s="27" customFormat="1">
      <c r="A626" s="155"/>
      <c r="B626" s="155"/>
      <c r="C626" s="155"/>
      <c r="D626" s="155"/>
      <c r="E626" s="139"/>
      <c r="F626" s="139"/>
      <c r="G626" s="191"/>
      <c r="H626" s="148"/>
      <c r="I626" s="181"/>
      <c r="J626" s="464"/>
      <c r="K626" s="181"/>
      <c r="L626" s="181"/>
      <c r="M626" s="181"/>
      <c r="N626" s="464"/>
      <c r="O626" s="181"/>
      <c r="P626" s="181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</row>
    <row r="627" spans="1:107" s="27" customFormat="1">
      <c r="A627" s="155"/>
      <c r="B627" s="155"/>
      <c r="C627" s="155"/>
      <c r="D627" s="155"/>
      <c r="E627" s="139"/>
      <c r="F627" s="139"/>
      <c r="G627" s="191"/>
      <c r="H627" s="148"/>
      <c r="I627" s="181"/>
      <c r="J627" s="464"/>
      <c r="K627" s="181"/>
      <c r="L627" s="181"/>
      <c r="M627" s="181"/>
      <c r="N627" s="464"/>
      <c r="O627" s="181"/>
      <c r="P627" s="181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</row>
    <row r="628" spans="1:107" s="27" customFormat="1">
      <c r="A628" s="155"/>
      <c r="B628" s="155"/>
      <c r="C628" s="155"/>
      <c r="D628" s="155"/>
      <c r="E628" s="139"/>
      <c r="F628" s="139"/>
      <c r="G628" s="191"/>
      <c r="H628" s="148"/>
      <c r="I628" s="181"/>
      <c r="J628" s="464"/>
      <c r="K628" s="181"/>
      <c r="L628" s="181"/>
      <c r="M628" s="181"/>
      <c r="N628" s="464"/>
      <c r="O628" s="181"/>
      <c r="P628" s="181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</row>
    <row r="629" spans="1:107" s="27" customFormat="1">
      <c r="A629" s="155"/>
      <c r="B629" s="155"/>
      <c r="C629" s="155"/>
      <c r="D629" s="155"/>
      <c r="E629" s="139"/>
      <c r="F629" s="139"/>
      <c r="G629" s="191"/>
      <c r="H629" s="148"/>
      <c r="I629" s="181"/>
      <c r="J629" s="464"/>
      <c r="K629" s="181"/>
      <c r="L629" s="181"/>
      <c r="M629" s="181"/>
      <c r="N629" s="464"/>
      <c r="O629" s="181"/>
      <c r="P629" s="181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</row>
    <row r="630" spans="1:107" s="27" customFormat="1">
      <c r="A630" s="155"/>
      <c r="B630" s="155"/>
      <c r="C630" s="155"/>
      <c r="D630" s="155"/>
      <c r="E630" s="139"/>
      <c r="F630" s="139"/>
      <c r="G630" s="191"/>
      <c r="H630" s="148"/>
      <c r="I630" s="181"/>
      <c r="J630" s="464"/>
      <c r="K630" s="181"/>
      <c r="L630" s="181"/>
      <c r="M630" s="181"/>
      <c r="N630" s="464"/>
      <c r="O630" s="181"/>
      <c r="P630" s="181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</row>
    <row r="631" spans="1:107" s="27" customFormat="1">
      <c r="A631" s="155"/>
      <c r="B631" s="155"/>
      <c r="C631" s="155"/>
      <c r="D631" s="155"/>
      <c r="E631" s="139"/>
      <c r="F631" s="139"/>
      <c r="G631" s="191"/>
      <c r="H631" s="148"/>
      <c r="I631" s="181"/>
      <c r="J631" s="464"/>
      <c r="K631" s="181"/>
      <c r="L631" s="181"/>
      <c r="M631" s="181"/>
      <c r="N631" s="464"/>
      <c r="O631" s="181"/>
      <c r="P631" s="181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</row>
    <row r="632" spans="1:107" s="27" customFormat="1">
      <c r="A632" s="155"/>
      <c r="B632" s="155"/>
      <c r="C632" s="155"/>
      <c r="D632" s="155"/>
      <c r="E632" s="139"/>
      <c r="F632" s="139"/>
      <c r="G632" s="191"/>
      <c r="H632" s="148"/>
      <c r="I632" s="181"/>
      <c r="J632" s="464"/>
      <c r="K632" s="181"/>
      <c r="L632" s="181"/>
      <c r="M632" s="181"/>
      <c r="N632" s="464"/>
      <c r="O632" s="181"/>
      <c r="P632" s="181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</row>
    <row r="633" spans="1:107" s="27" customFormat="1">
      <c r="A633" s="155"/>
      <c r="B633" s="155"/>
      <c r="C633" s="155"/>
      <c r="D633" s="155"/>
      <c r="E633" s="139"/>
      <c r="F633" s="139"/>
      <c r="G633" s="191"/>
      <c r="H633" s="148"/>
      <c r="I633" s="181"/>
      <c r="J633" s="464"/>
      <c r="K633" s="181"/>
      <c r="L633" s="181"/>
      <c r="M633" s="181"/>
      <c r="N633" s="464"/>
      <c r="O633" s="181"/>
      <c r="P633" s="181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</row>
    <row r="634" spans="1:107" s="27" customFormat="1">
      <c r="A634" s="155"/>
      <c r="B634" s="155"/>
      <c r="C634" s="155"/>
      <c r="D634" s="155"/>
      <c r="E634" s="139"/>
      <c r="F634" s="139"/>
      <c r="G634" s="191"/>
      <c r="H634" s="148"/>
      <c r="I634" s="181"/>
      <c r="J634" s="464"/>
      <c r="K634" s="181"/>
      <c r="L634" s="181"/>
      <c r="M634" s="181"/>
      <c r="N634" s="464"/>
      <c r="O634" s="181"/>
      <c r="P634" s="181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</row>
    <row r="635" spans="1:107" s="27" customFormat="1">
      <c r="A635" s="155"/>
      <c r="B635" s="155"/>
      <c r="C635" s="155"/>
      <c r="D635" s="155"/>
      <c r="E635" s="139"/>
      <c r="F635" s="139"/>
      <c r="G635" s="191"/>
      <c r="H635" s="148"/>
      <c r="I635" s="181"/>
      <c r="J635" s="464"/>
      <c r="K635" s="181"/>
      <c r="L635" s="181"/>
      <c r="M635" s="181"/>
      <c r="N635" s="464"/>
      <c r="O635" s="181"/>
      <c r="P635" s="181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</row>
    <row r="636" spans="1:107" s="27" customFormat="1">
      <c r="A636" s="155"/>
      <c r="B636" s="155"/>
      <c r="C636" s="155"/>
      <c r="D636" s="155"/>
      <c r="E636" s="139"/>
      <c r="F636" s="139"/>
      <c r="G636" s="191"/>
      <c r="H636" s="148"/>
      <c r="I636" s="181"/>
      <c r="J636" s="464"/>
      <c r="K636" s="181"/>
      <c r="L636" s="181"/>
      <c r="M636" s="181"/>
      <c r="N636" s="464"/>
      <c r="O636" s="181"/>
      <c r="P636" s="181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</row>
    <row r="637" spans="1:107" s="27" customFormat="1">
      <c r="A637" s="155"/>
      <c r="B637" s="155"/>
      <c r="C637" s="155"/>
      <c r="D637" s="155"/>
      <c r="E637" s="139"/>
      <c r="F637" s="139"/>
      <c r="G637" s="191"/>
      <c r="H637" s="148"/>
      <c r="I637" s="181"/>
      <c r="J637" s="464"/>
      <c r="K637" s="181"/>
      <c r="L637" s="181"/>
      <c r="M637" s="181"/>
      <c r="N637" s="464"/>
      <c r="O637" s="181"/>
      <c r="P637" s="181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</row>
    <row r="638" spans="1:107" s="27" customFormat="1">
      <c r="A638" s="155"/>
      <c r="B638" s="155"/>
      <c r="C638" s="155"/>
      <c r="D638" s="155"/>
      <c r="E638" s="139"/>
      <c r="F638" s="139"/>
      <c r="G638" s="191"/>
      <c r="H638" s="148"/>
      <c r="I638" s="181"/>
      <c r="J638" s="464"/>
      <c r="K638" s="181"/>
      <c r="L638" s="181"/>
      <c r="M638" s="181"/>
      <c r="N638" s="464"/>
      <c r="O638" s="181"/>
      <c r="P638" s="181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</row>
    <row r="639" spans="1:107" s="27" customFormat="1">
      <c r="A639" s="155"/>
      <c r="B639" s="155"/>
      <c r="C639" s="155"/>
      <c r="D639" s="155"/>
      <c r="E639" s="139"/>
      <c r="F639" s="139"/>
      <c r="G639" s="191"/>
      <c r="H639" s="148"/>
      <c r="I639" s="181"/>
      <c r="J639" s="464"/>
      <c r="K639" s="181"/>
      <c r="L639" s="181"/>
      <c r="M639" s="181"/>
      <c r="N639" s="464"/>
      <c r="O639" s="181"/>
      <c r="P639" s="181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</row>
    <row r="640" spans="1:107" s="27" customFormat="1">
      <c r="A640" s="155"/>
      <c r="B640" s="155"/>
      <c r="C640" s="155"/>
      <c r="D640" s="155"/>
      <c r="E640" s="139"/>
      <c r="F640" s="139"/>
      <c r="G640" s="191"/>
      <c r="H640" s="148"/>
      <c r="I640" s="181"/>
      <c r="J640" s="464"/>
      <c r="K640" s="181"/>
      <c r="L640" s="181"/>
      <c r="M640" s="181"/>
      <c r="N640" s="464"/>
      <c r="O640" s="181"/>
      <c r="P640" s="181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</row>
    <row r="641" spans="1:107" s="27" customFormat="1">
      <c r="A641" s="155"/>
      <c r="B641" s="155"/>
      <c r="C641" s="155"/>
      <c r="D641" s="155"/>
      <c r="E641" s="139"/>
      <c r="F641" s="139"/>
      <c r="G641" s="191"/>
      <c r="H641" s="148"/>
      <c r="I641" s="181"/>
      <c r="J641" s="464"/>
      <c r="K641" s="181"/>
      <c r="L641" s="181"/>
      <c r="M641" s="181"/>
      <c r="N641" s="464"/>
      <c r="O641" s="181"/>
      <c r="P641" s="181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</row>
    <row r="642" spans="1:107" s="27" customFormat="1">
      <c r="A642" s="155"/>
      <c r="B642" s="155"/>
      <c r="C642" s="155"/>
      <c r="D642" s="155"/>
      <c r="E642" s="139"/>
      <c r="F642" s="139"/>
      <c r="G642" s="191"/>
      <c r="H642" s="148"/>
      <c r="I642" s="181"/>
      <c r="J642" s="464"/>
      <c r="K642" s="181"/>
      <c r="L642" s="181"/>
      <c r="M642" s="181"/>
      <c r="N642" s="464"/>
      <c r="O642" s="181"/>
      <c r="P642" s="181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</row>
    <row r="643" spans="1:107" s="27" customFormat="1">
      <c r="A643" s="155"/>
      <c r="B643" s="155"/>
      <c r="C643" s="155"/>
      <c r="D643" s="155"/>
      <c r="E643" s="139"/>
      <c r="F643" s="139"/>
      <c r="G643" s="191"/>
      <c r="H643" s="148"/>
      <c r="I643" s="181"/>
      <c r="J643" s="464"/>
      <c r="K643" s="181"/>
      <c r="L643" s="181"/>
      <c r="M643" s="181"/>
      <c r="N643" s="464"/>
      <c r="O643" s="181"/>
      <c r="P643" s="181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</row>
    <row r="644" spans="1:107" s="27" customFormat="1">
      <c r="A644" s="155"/>
      <c r="B644" s="155"/>
      <c r="C644" s="155"/>
      <c r="D644" s="155"/>
      <c r="E644" s="139"/>
      <c r="F644" s="139"/>
      <c r="G644" s="191"/>
      <c r="H644" s="148"/>
      <c r="I644" s="181"/>
      <c r="J644" s="464"/>
      <c r="K644" s="181"/>
      <c r="L644" s="181"/>
      <c r="M644" s="181"/>
      <c r="N644" s="464"/>
      <c r="O644" s="181"/>
      <c r="P644" s="181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</row>
    <row r="645" spans="1:107" s="27" customFormat="1">
      <c r="A645" s="155"/>
      <c r="B645" s="155"/>
      <c r="C645" s="155"/>
      <c r="D645" s="155"/>
      <c r="E645" s="139"/>
      <c r="F645" s="139"/>
      <c r="G645" s="191"/>
      <c r="H645" s="148"/>
      <c r="I645" s="181"/>
      <c r="J645" s="464"/>
      <c r="K645" s="181"/>
      <c r="L645" s="181"/>
      <c r="M645" s="181"/>
      <c r="N645" s="464"/>
      <c r="O645" s="181"/>
      <c r="P645" s="181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</row>
    <row r="646" spans="1:107" s="27" customFormat="1">
      <c r="A646" s="155"/>
      <c r="B646" s="155"/>
      <c r="C646" s="155"/>
      <c r="D646" s="155"/>
      <c r="E646" s="139"/>
      <c r="F646" s="139"/>
      <c r="G646" s="191"/>
      <c r="H646" s="148"/>
      <c r="I646" s="181"/>
      <c r="J646" s="464"/>
      <c r="K646" s="181"/>
      <c r="L646" s="181"/>
      <c r="M646" s="181"/>
      <c r="N646" s="464"/>
      <c r="O646" s="181"/>
      <c r="P646" s="181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</row>
    <row r="647" spans="1:107" s="27" customFormat="1">
      <c r="A647" s="155"/>
      <c r="B647" s="155"/>
      <c r="C647" s="155"/>
      <c r="D647" s="155"/>
      <c r="E647" s="139"/>
      <c r="F647" s="139"/>
      <c r="G647" s="191"/>
      <c r="H647" s="148"/>
      <c r="I647" s="181"/>
      <c r="J647" s="464"/>
      <c r="K647" s="181"/>
      <c r="L647" s="181"/>
      <c r="M647" s="181"/>
      <c r="N647" s="464"/>
      <c r="O647" s="181"/>
      <c r="P647" s="181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</row>
    <row r="648" spans="1:107" s="27" customFormat="1">
      <c r="A648" s="155"/>
      <c r="B648" s="155"/>
      <c r="C648" s="155"/>
      <c r="D648" s="155"/>
      <c r="E648" s="139"/>
      <c r="F648" s="139"/>
      <c r="G648" s="191"/>
      <c r="H648" s="148"/>
      <c r="I648" s="181"/>
      <c r="J648" s="464"/>
      <c r="K648" s="181"/>
      <c r="L648" s="181"/>
      <c r="M648" s="181"/>
      <c r="N648" s="464"/>
      <c r="O648" s="181"/>
      <c r="P648" s="181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</row>
    <row r="649" spans="1:107" s="27" customFormat="1">
      <c r="A649" s="155"/>
      <c r="B649" s="155"/>
      <c r="C649" s="155"/>
      <c r="D649" s="155"/>
      <c r="E649" s="139"/>
      <c r="F649" s="139"/>
      <c r="G649" s="191"/>
      <c r="H649" s="148"/>
      <c r="I649" s="181"/>
      <c r="J649" s="464"/>
      <c r="K649" s="181"/>
      <c r="L649" s="181"/>
      <c r="M649" s="181"/>
      <c r="N649" s="464"/>
      <c r="O649" s="181"/>
      <c r="P649" s="181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</row>
    <row r="650" spans="1:107" s="27" customFormat="1">
      <c r="A650" s="155"/>
      <c r="B650" s="155"/>
      <c r="C650" s="155"/>
      <c r="D650" s="155"/>
      <c r="E650" s="139"/>
      <c r="F650" s="139"/>
      <c r="G650" s="191"/>
      <c r="H650" s="148"/>
      <c r="I650" s="181"/>
      <c r="J650" s="464"/>
      <c r="K650" s="181"/>
      <c r="L650" s="181"/>
      <c r="M650" s="181"/>
      <c r="N650" s="464"/>
      <c r="O650" s="181"/>
      <c r="P650" s="181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</row>
    <row r="651" spans="1:107" s="27" customFormat="1">
      <c r="A651" s="155"/>
      <c r="B651" s="155"/>
      <c r="C651" s="155"/>
      <c r="D651" s="155"/>
      <c r="E651" s="139"/>
      <c r="F651" s="139"/>
      <c r="G651" s="191"/>
      <c r="H651" s="148"/>
      <c r="I651" s="181"/>
      <c r="J651" s="464"/>
      <c r="K651" s="181"/>
      <c r="L651" s="181"/>
      <c r="M651" s="181"/>
      <c r="N651" s="464"/>
      <c r="O651" s="181"/>
      <c r="P651" s="181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</row>
    <row r="652" spans="1:107" s="27" customFormat="1">
      <c r="A652" s="155"/>
      <c r="B652" s="155"/>
      <c r="C652" s="155"/>
      <c r="D652" s="155"/>
      <c r="E652" s="139"/>
      <c r="F652" s="139"/>
      <c r="G652" s="191"/>
      <c r="H652" s="148"/>
      <c r="I652" s="181"/>
      <c r="J652" s="464"/>
      <c r="K652" s="181"/>
      <c r="L652" s="181"/>
      <c r="M652" s="181"/>
      <c r="N652" s="464"/>
      <c r="O652" s="181"/>
      <c r="P652" s="181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</row>
    <row r="653" spans="1:107" s="27" customFormat="1">
      <c r="A653" s="155"/>
      <c r="B653" s="155"/>
      <c r="C653" s="155"/>
      <c r="D653" s="155"/>
      <c r="E653" s="139"/>
      <c r="F653" s="139"/>
      <c r="G653" s="191"/>
      <c r="H653" s="148"/>
      <c r="I653" s="181"/>
      <c r="J653" s="464"/>
      <c r="K653" s="181"/>
      <c r="L653" s="181"/>
      <c r="M653" s="181"/>
      <c r="N653" s="464"/>
      <c r="O653" s="181"/>
      <c r="P653" s="181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</row>
    <row r="654" spans="1:107" s="27" customFormat="1">
      <c r="A654" s="155"/>
      <c r="B654" s="155"/>
      <c r="C654" s="155"/>
      <c r="D654" s="155"/>
      <c r="E654" s="139"/>
      <c r="F654" s="139"/>
      <c r="G654" s="191"/>
      <c r="H654" s="148"/>
      <c r="I654" s="181"/>
      <c r="J654" s="464"/>
      <c r="K654" s="181"/>
      <c r="L654" s="181"/>
      <c r="M654" s="181"/>
      <c r="N654" s="464"/>
      <c r="O654" s="181"/>
      <c r="P654" s="181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</row>
    <row r="655" spans="1:107" s="27" customFormat="1">
      <c r="A655" s="155"/>
      <c r="B655" s="155"/>
      <c r="C655" s="155"/>
      <c r="D655" s="155"/>
      <c r="E655" s="139"/>
      <c r="F655" s="139"/>
      <c r="G655" s="191"/>
      <c r="H655" s="148"/>
      <c r="I655" s="181"/>
      <c r="J655" s="464"/>
      <c r="K655" s="181"/>
      <c r="L655" s="181"/>
      <c r="M655" s="181"/>
      <c r="N655" s="464"/>
      <c r="O655" s="181"/>
      <c r="P655" s="181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</row>
    <row r="656" spans="1:107" s="27" customFormat="1">
      <c r="A656" s="155"/>
      <c r="B656" s="155"/>
      <c r="C656" s="155"/>
      <c r="D656" s="155"/>
      <c r="E656" s="139"/>
      <c r="F656" s="139"/>
      <c r="G656" s="191"/>
      <c r="H656" s="148"/>
      <c r="I656" s="181"/>
      <c r="J656" s="464"/>
      <c r="K656" s="181"/>
      <c r="L656" s="181"/>
      <c r="M656" s="181"/>
      <c r="N656" s="464"/>
      <c r="O656" s="181"/>
      <c r="P656" s="181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</row>
    <row r="657" spans="1:107" s="27" customFormat="1">
      <c r="A657" s="155"/>
      <c r="B657" s="155"/>
      <c r="C657" s="155"/>
      <c r="D657" s="155"/>
      <c r="E657" s="139"/>
      <c r="F657" s="139"/>
      <c r="G657" s="191"/>
      <c r="H657" s="148"/>
      <c r="I657" s="181"/>
      <c r="J657" s="464"/>
      <c r="K657" s="181"/>
      <c r="L657" s="181"/>
      <c r="M657" s="181"/>
      <c r="N657" s="464"/>
      <c r="O657" s="181"/>
      <c r="P657" s="181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</row>
    <row r="658" spans="1:107" s="27" customFormat="1">
      <c r="A658" s="155"/>
      <c r="B658" s="155"/>
      <c r="C658" s="155"/>
      <c r="D658" s="155"/>
      <c r="E658" s="139"/>
      <c r="F658" s="139"/>
      <c r="G658" s="191"/>
      <c r="H658" s="148"/>
      <c r="I658" s="181"/>
      <c r="J658" s="464"/>
      <c r="K658" s="181"/>
      <c r="L658" s="181"/>
      <c r="M658" s="181"/>
      <c r="N658" s="464"/>
      <c r="O658" s="181"/>
      <c r="P658" s="181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</row>
    <row r="659" spans="1:107" s="27" customFormat="1">
      <c r="A659" s="155"/>
      <c r="B659" s="155"/>
      <c r="C659" s="155"/>
      <c r="D659" s="155"/>
      <c r="E659" s="139"/>
      <c r="F659" s="139"/>
      <c r="G659" s="191"/>
      <c r="H659" s="148"/>
      <c r="I659" s="181"/>
      <c r="J659" s="464"/>
      <c r="K659" s="181"/>
      <c r="L659" s="181"/>
      <c r="M659" s="181"/>
      <c r="N659" s="464"/>
      <c r="O659" s="181"/>
      <c r="P659" s="181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</row>
    <row r="660" spans="1:107" s="27" customFormat="1">
      <c r="A660" s="155"/>
      <c r="B660" s="155"/>
      <c r="C660" s="155"/>
      <c r="D660" s="155"/>
      <c r="E660" s="139"/>
      <c r="F660" s="139"/>
      <c r="G660" s="191"/>
      <c r="H660" s="148"/>
      <c r="I660" s="181"/>
      <c r="J660" s="464"/>
      <c r="K660" s="181"/>
      <c r="L660" s="181"/>
      <c r="M660" s="181"/>
      <c r="N660" s="464"/>
      <c r="O660" s="181"/>
      <c r="P660" s="181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</row>
    <row r="661" spans="1:107" s="27" customFormat="1">
      <c r="A661" s="155"/>
      <c r="B661" s="155"/>
      <c r="C661" s="155"/>
      <c r="D661" s="155"/>
      <c r="E661" s="139"/>
      <c r="F661" s="139"/>
      <c r="G661" s="191"/>
      <c r="H661" s="148"/>
      <c r="I661" s="181"/>
      <c r="J661" s="464"/>
      <c r="K661" s="181"/>
      <c r="L661" s="181"/>
      <c r="M661" s="181"/>
      <c r="N661" s="464"/>
      <c r="O661" s="181"/>
      <c r="P661" s="181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</row>
    <row r="662" spans="1:107" s="27" customFormat="1">
      <c r="A662" s="155"/>
      <c r="B662" s="155"/>
      <c r="C662" s="155"/>
      <c r="D662" s="155"/>
      <c r="E662" s="139"/>
      <c r="F662" s="139"/>
      <c r="G662" s="191"/>
      <c r="H662" s="148"/>
      <c r="I662" s="181"/>
      <c r="J662" s="464"/>
      <c r="K662" s="181"/>
      <c r="L662" s="181"/>
      <c r="M662" s="181"/>
      <c r="N662" s="464"/>
      <c r="O662" s="181"/>
      <c r="P662" s="181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</row>
    <row r="663" spans="1:107" s="27" customFormat="1">
      <c r="A663" s="155"/>
      <c r="B663" s="155"/>
      <c r="C663" s="155"/>
      <c r="D663" s="155"/>
      <c r="E663" s="139"/>
      <c r="F663" s="139"/>
      <c r="G663" s="191"/>
      <c r="H663" s="148"/>
      <c r="I663" s="181"/>
      <c r="J663" s="464"/>
      <c r="K663" s="181"/>
      <c r="L663" s="181"/>
      <c r="M663" s="181"/>
      <c r="N663" s="464"/>
      <c r="O663" s="181"/>
      <c r="P663" s="181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</row>
    <row r="664" spans="1:107" s="27" customFormat="1">
      <c r="A664" s="155"/>
      <c r="B664" s="155"/>
      <c r="C664" s="155"/>
      <c r="D664" s="155"/>
      <c r="E664" s="139"/>
      <c r="F664" s="139"/>
      <c r="G664" s="191"/>
      <c r="H664" s="148"/>
      <c r="I664" s="181"/>
      <c r="J664" s="464"/>
      <c r="K664" s="181"/>
      <c r="L664" s="181"/>
      <c r="M664" s="181"/>
      <c r="N664" s="464"/>
      <c r="O664" s="181"/>
      <c r="P664" s="181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</row>
    <row r="665" spans="1:107" s="27" customFormat="1">
      <c r="A665" s="155"/>
      <c r="B665" s="155"/>
      <c r="C665" s="155"/>
      <c r="D665" s="155"/>
      <c r="E665" s="139"/>
      <c r="F665" s="139"/>
      <c r="G665" s="191"/>
      <c r="H665" s="148"/>
      <c r="I665" s="181"/>
      <c r="J665" s="464"/>
      <c r="K665" s="181"/>
      <c r="L665" s="181"/>
      <c r="M665" s="181"/>
      <c r="N665" s="464"/>
      <c r="O665" s="181"/>
      <c r="P665" s="181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</row>
    <row r="666" spans="1:107" s="27" customFormat="1">
      <c r="A666" s="155"/>
      <c r="B666" s="155"/>
      <c r="C666" s="155"/>
      <c r="D666" s="155"/>
      <c r="E666" s="139"/>
      <c r="F666" s="139"/>
      <c r="G666" s="191"/>
      <c r="H666" s="148"/>
      <c r="I666" s="181"/>
      <c r="J666" s="464"/>
      <c r="K666" s="181"/>
      <c r="L666" s="181"/>
      <c r="M666" s="181"/>
      <c r="N666" s="464"/>
      <c r="O666" s="181"/>
      <c r="P666" s="181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</row>
    <row r="667" spans="1:107" s="27" customFormat="1">
      <c r="A667" s="155"/>
      <c r="B667" s="155"/>
      <c r="C667" s="155"/>
      <c r="D667" s="155"/>
      <c r="E667" s="139"/>
      <c r="F667" s="139"/>
      <c r="G667" s="191"/>
      <c r="H667" s="148"/>
      <c r="I667" s="181"/>
      <c r="J667" s="464"/>
      <c r="K667" s="181"/>
      <c r="L667" s="181"/>
      <c r="M667" s="181"/>
      <c r="N667" s="464"/>
      <c r="O667" s="181"/>
      <c r="P667" s="181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</row>
    <row r="668" spans="1:107" s="27" customFormat="1">
      <c r="A668" s="155"/>
      <c r="B668" s="155"/>
      <c r="C668" s="155"/>
      <c r="D668" s="155"/>
      <c r="E668" s="139"/>
      <c r="F668" s="139"/>
      <c r="G668" s="191"/>
      <c r="H668" s="148"/>
      <c r="I668" s="181"/>
      <c r="J668" s="464"/>
      <c r="K668" s="181"/>
      <c r="L668" s="181"/>
      <c r="M668" s="181"/>
      <c r="N668" s="464"/>
      <c r="O668" s="181"/>
      <c r="P668" s="181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</row>
    <row r="669" spans="1:107" s="27" customFormat="1">
      <c r="A669" s="155"/>
      <c r="B669" s="155"/>
      <c r="C669" s="155"/>
      <c r="D669" s="155"/>
      <c r="E669" s="139"/>
      <c r="F669" s="139"/>
      <c r="G669" s="191"/>
      <c r="H669" s="148"/>
      <c r="I669" s="181"/>
      <c r="J669" s="464"/>
      <c r="K669" s="181"/>
      <c r="L669" s="181"/>
      <c r="M669" s="181"/>
      <c r="N669" s="464"/>
      <c r="O669" s="181"/>
      <c r="P669" s="181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</row>
    <row r="670" spans="1:107" s="27" customFormat="1">
      <c r="A670" s="155"/>
      <c r="B670" s="155"/>
      <c r="C670" s="155"/>
      <c r="D670" s="155"/>
      <c r="E670" s="139"/>
      <c r="F670" s="139"/>
      <c r="G670" s="191"/>
      <c r="H670" s="148"/>
      <c r="I670" s="181"/>
      <c r="J670" s="464"/>
      <c r="K670" s="181"/>
      <c r="L670" s="181"/>
      <c r="M670" s="181"/>
      <c r="N670" s="464"/>
      <c r="O670" s="181"/>
      <c r="P670" s="181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</row>
    <row r="671" spans="1:107" s="27" customFormat="1">
      <c r="A671" s="155"/>
      <c r="B671" s="155"/>
      <c r="C671" s="155"/>
      <c r="D671" s="155"/>
      <c r="E671" s="139"/>
      <c r="F671" s="139"/>
      <c r="G671" s="191"/>
      <c r="H671" s="148"/>
      <c r="I671" s="181"/>
      <c r="J671" s="464"/>
      <c r="K671" s="181"/>
      <c r="L671" s="181"/>
      <c r="M671" s="181"/>
      <c r="N671" s="464"/>
      <c r="O671" s="181"/>
      <c r="P671" s="181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</row>
    <row r="672" spans="1:107" s="27" customFormat="1">
      <c r="A672" s="155"/>
      <c r="B672" s="155"/>
      <c r="C672" s="155"/>
      <c r="D672" s="155"/>
      <c r="E672" s="139"/>
      <c r="F672" s="139"/>
      <c r="G672" s="191"/>
      <c r="H672" s="148"/>
      <c r="I672" s="181"/>
      <c r="J672" s="464"/>
      <c r="K672" s="181"/>
      <c r="L672" s="181"/>
      <c r="M672" s="181"/>
      <c r="N672" s="464"/>
      <c r="O672" s="181"/>
      <c r="P672" s="181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</row>
    <row r="673" spans="1:107" s="27" customFormat="1">
      <c r="A673" s="155"/>
      <c r="B673" s="155"/>
      <c r="C673" s="155"/>
      <c r="D673" s="155"/>
      <c r="E673" s="139"/>
      <c r="F673" s="139"/>
      <c r="G673" s="191"/>
      <c r="H673" s="148"/>
      <c r="I673" s="181"/>
      <c r="J673" s="464"/>
      <c r="K673" s="181"/>
      <c r="L673" s="181"/>
      <c r="M673" s="181"/>
      <c r="N673" s="464"/>
      <c r="O673" s="181"/>
      <c r="P673" s="181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</row>
    <row r="674" spans="1:107" s="27" customFormat="1">
      <c r="A674" s="155"/>
      <c r="B674" s="155"/>
      <c r="C674" s="155"/>
      <c r="D674" s="155"/>
      <c r="E674" s="139"/>
      <c r="F674" s="139"/>
      <c r="G674" s="191"/>
      <c r="H674" s="148"/>
      <c r="I674" s="181"/>
      <c r="J674" s="464"/>
      <c r="K674" s="181"/>
      <c r="L674" s="181"/>
      <c r="M674" s="181"/>
      <c r="N674" s="464"/>
      <c r="O674" s="181"/>
      <c r="P674" s="181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</row>
    <row r="675" spans="1:107" s="27" customFormat="1">
      <c r="A675" s="155"/>
      <c r="B675" s="155"/>
      <c r="C675" s="155"/>
      <c r="D675" s="155"/>
      <c r="E675" s="139"/>
      <c r="F675" s="139"/>
      <c r="G675" s="191"/>
      <c r="H675" s="148"/>
      <c r="I675" s="181"/>
      <c r="J675" s="464"/>
      <c r="K675" s="181"/>
      <c r="L675" s="181"/>
      <c r="M675" s="181"/>
      <c r="N675" s="464"/>
      <c r="O675" s="181"/>
      <c r="P675" s="181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</row>
    <row r="676" spans="1:107" s="27" customFormat="1">
      <c r="A676" s="155"/>
      <c r="B676" s="155"/>
      <c r="C676" s="155"/>
      <c r="D676" s="155"/>
      <c r="E676" s="139"/>
      <c r="F676" s="139"/>
      <c r="G676" s="191"/>
      <c r="H676" s="148"/>
      <c r="I676" s="181"/>
      <c r="J676" s="464"/>
      <c r="K676" s="181"/>
      <c r="L676" s="181"/>
      <c r="M676" s="181"/>
      <c r="N676" s="464"/>
      <c r="O676" s="181"/>
      <c r="P676" s="181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</row>
    <row r="677" spans="1:107" s="27" customFormat="1">
      <c r="A677" s="155"/>
      <c r="B677" s="155"/>
      <c r="C677" s="155"/>
      <c r="D677" s="155"/>
      <c r="E677" s="139"/>
      <c r="F677" s="139"/>
      <c r="G677" s="191"/>
      <c r="H677" s="148"/>
      <c r="I677" s="181"/>
      <c r="J677" s="464"/>
      <c r="K677" s="181"/>
      <c r="L677" s="181"/>
      <c r="M677" s="181"/>
      <c r="N677" s="464"/>
      <c r="O677" s="181"/>
      <c r="P677" s="181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</row>
    <row r="678" spans="1:107" s="27" customFormat="1">
      <c r="A678" s="155"/>
      <c r="B678" s="155"/>
      <c r="C678" s="155"/>
      <c r="D678" s="155"/>
      <c r="E678" s="139"/>
      <c r="F678" s="139"/>
      <c r="G678" s="191"/>
      <c r="H678" s="148"/>
      <c r="I678" s="181"/>
      <c r="J678" s="464"/>
      <c r="K678" s="181"/>
      <c r="L678" s="181"/>
      <c r="M678" s="181"/>
      <c r="N678" s="464"/>
      <c r="O678" s="181"/>
      <c r="P678" s="181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</row>
    <row r="679" spans="1:107" s="27" customFormat="1">
      <c r="A679" s="155"/>
      <c r="B679" s="155"/>
      <c r="C679" s="155"/>
      <c r="D679" s="155"/>
      <c r="E679" s="139"/>
      <c r="F679" s="139"/>
      <c r="G679" s="191"/>
      <c r="H679" s="148"/>
      <c r="I679" s="181"/>
      <c r="J679" s="464"/>
      <c r="K679" s="181"/>
      <c r="L679" s="181"/>
      <c r="M679" s="181"/>
      <c r="N679" s="464"/>
      <c r="O679" s="181"/>
      <c r="P679" s="181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</row>
    <row r="680" spans="1:107" s="27" customFormat="1">
      <c r="A680" s="155"/>
      <c r="B680" s="155"/>
      <c r="C680" s="155"/>
      <c r="D680" s="155"/>
      <c r="E680" s="139"/>
      <c r="F680" s="139"/>
      <c r="G680" s="191"/>
      <c r="H680" s="148"/>
      <c r="I680" s="181"/>
      <c r="J680" s="464"/>
      <c r="K680" s="181"/>
      <c r="L680" s="181"/>
      <c r="M680" s="181"/>
      <c r="N680" s="464"/>
      <c r="O680" s="181"/>
      <c r="P680" s="181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</row>
    <row r="681" spans="1:107" s="27" customFormat="1">
      <c r="A681" s="155"/>
      <c r="B681" s="155"/>
      <c r="C681" s="155"/>
      <c r="D681" s="155"/>
      <c r="E681" s="139"/>
      <c r="F681" s="139"/>
      <c r="G681" s="191"/>
      <c r="H681" s="148"/>
      <c r="I681" s="181"/>
      <c r="J681" s="464"/>
      <c r="K681" s="181"/>
      <c r="L681" s="181"/>
      <c r="M681" s="181"/>
      <c r="N681" s="464"/>
      <c r="O681" s="181"/>
      <c r="P681" s="181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</row>
    <row r="682" spans="1:107" s="27" customFormat="1">
      <c r="A682" s="155"/>
      <c r="B682" s="155"/>
      <c r="C682" s="155"/>
      <c r="D682" s="155"/>
      <c r="E682" s="139"/>
      <c r="F682" s="139"/>
      <c r="G682" s="191"/>
      <c r="H682" s="148"/>
      <c r="I682" s="181"/>
      <c r="J682" s="464"/>
      <c r="K682" s="181"/>
      <c r="L682" s="181"/>
      <c r="M682" s="181"/>
      <c r="N682" s="464"/>
      <c r="O682" s="181"/>
      <c r="P682" s="181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</row>
    <row r="683" spans="1:107" s="27" customFormat="1">
      <c r="A683" s="155"/>
      <c r="B683" s="155"/>
      <c r="C683" s="155"/>
      <c r="D683" s="155"/>
      <c r="E683" s="139"/>
      <c r="F683" s="139"/>
      <c r="G683" s="191"/>
      <c r="H683" s="148"/>
      <c r="I683" s="181"/>
      <c r="J683" s="464"/>
      <c r="K683" s="181"/>
      <c r="L683" s="181"/>
      <c r="M683" s="181"/>
      <c r="N683" s="464"/>
      <c r="O683" s="181"/>
      <c r="P683" s="181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</row>
    <row r="684" spans="1:107" s="27" customFormat="1">
      <c r="A684" s="155"/>
      <c r="B684" s="155"/>
      <c r="C684" s="155"/>
      <c r="D684" s="155"/>
      <c r="E684" s="139"/>
      <c r="F684" s="139"/>
      <c r="G684" s="191"/>
      <c r="H684" s="148"/>
      <c r="I684" s="181"/>
      <c r="J684" s="464"/>
      <c r="K684" s="181"/>
      <c r="L684" s="181"/>
      <c r="M684" s="181"/>
      <c r="N684" s="464"/>
      <c r="O684" s="181"/>
      <c r="P684" s="181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</row>
    <row r="685" spans="1:107" s="27" customFormat="1">
      <c r="A685" s="155"/>
      <c r="B685" s="155"/>
      <c r="C685" s="155"/>
      <c r="D685" s="155"/>
      <c r="E685" s="139"/>
      <c r="F685" s="139"/>
      <c r="G685" s="191"/>
      <c r="H685" s="148"/>
      <c r="I685" s="181"/>
      <c r="J685" s="464"/>
      <c r="K685" s="181"/>
      <c r="L685" s="181"/>
      <c r="M685" s="181"/>
      <c r="N685" s="464"/>
      <c r="O685" s="181"/>
      <c r="P685" s="181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</row>
    <row r="686" spans="1:107" s="27" customFormat="1">
      <c r="A686" s="155"/>
      <c r="B686" s="155"/>
      <c r="C686" s="155"/>
      <c r="D686" s="155"/>
      <c r="E686" s="139"/>
      <c r="F686" s="139"/>
      <c r="G686" s="191"/>
      <c r="H686" s="148"/>
      <c r="I686" s="181"/>
      <c r="J686" s="464"/>
      <c r="K686" s="181"/>
      <c r="L686" s="181"/>
      <c r="M686" s="181"/>
      <c r="N686" s="464"/>
      <c r="O686" s="181"/>
      <c r="P686" s="181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</row>
    <row r="687" spans="1:107" s="27" customFormat="1">
      <c r="A687" s="155"/>
      <c r="B687" s="155"/>
      <c r="C687" s="155"/>
      <c r="D687" s="155"/>
      <c r="E687" s="139"/>
      <c r="F687" s="139"/>
      <c r="G687" s="191"/>
      <c r="H687" s="148"/>
      <c r="I687" s="181"/>
      <c r="J687" s="464"/>
      <c r="K687" s="181"/>
      <c r="L687" s="181"/>
      <c r="M687" s="181"/>
      <c r="N687" s="464"/>
      <c r="O687" s="181"/>
      <c r="P687" s="181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</row>
    <row r="688" spans="1:107" s="27" customFormat="1">
      <c r="A688" s="155"/>
      <c r="B688" s="155"/>
      <c r="C688" s="155"/>
      <c r="D688" s="155"/>
      <c r="E688" s="139"/>
      <c r="F688" s="139"/>
      <c r="G688" s="191"/>
      <c r="H688" s="148"/>
      <c r="I688" s="181"/>
      <c r="J688" s="464"/>
      <c r="K688" s="181"/>
      <c r="L688" s="181"/>
      <c r="M688" s="181"/>
      <c r="N688" s="464"/>
      <c r="O688" s="181"/>
      <c r="P688" s="181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</row>
    <row r="689" spans="1:107" s="27" customFormat="1">
      <c r="A689" s="155"/>
      <c r="B689" s="155"/>
      <c r="C689" s="155"/>
      <c r="D689" s="155"/>
      <c r="E689" s="139"/>
      <c r="F689" s="139"/>
      <c r="G689" s="191"/>
      <c r="H689" s="148"/>
      <c r="I689" s="181"/>
      <c r="J689" s="464"/>
      <c r="K689" s="181"/>
      <c r="L689" s="181"/>
      <c r="M689" s="181"/>
      <c r="N689" s="464"/>
      <c r="O689" s="181"/>
      <c r="P689" s="181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</row>
    <row r="690" spans="1:107" s="27" customFormat="1">
      <c r="A690" s="155"/>
      <c r="B690" s="155"/>
      <c r="C690" s="155"/>
      <c r="D690" s="155"/>
      <c r="E690" s="139"/>
      <c r="F690" s="139"/>
      <c r="G690" s="191"/>
      <c r="H690" s="148"/>
      <c r="I690" s="181"/>
      <c r="J690" s="464"/>
      <c r="K690" s="181"/>
      <c r="L690" s="181"/>
      <c r="M690" s="181"/>
      <c r="N690" s="464"/>
      <c r="O690" s="181"/>
      <c r="P690" s="181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</row>
    <row r="691" spans="1:107" s="27" customFormat="1">
      <c r="A691" s="155"/>
      <c r="B691" s="155"/>
      <c r="C691" s="155"/>
      <c r="D691" s="155"/>
      <c r="E691" s="139"/>
      <c r="F691" s="139"/>
      <c r="G691" s="191"/>
      <c r="H691" s="148"/>
      <c r="I691" s="181"/>
      <c r="J691" s="464"/>
      <c r="K691" s="181"/>
      <c r="L691" s="181"/>
      <c r="M691" s="181"/>
      <c r="N691" s="464"/>
      <c r="O691" s="181"/>
      <c r="P691" s="181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</row>
    <row r="692" spans="1:107" s="27" customFormat="1">
      <c r="A692" s="155"/>
      <c r="B692" s="155"/>
      <c r="C692" s="155"/>
      <c r="D692" s="155"/>
      <c r="E692" s="139"/>
      <c r="F692" s="139"/>
      <c r="G692" s="191"/>
      <c r="H692" s="148"/>
      <c r="I692" s="181"/>
      <c r="J692" s="464"/>
      <c r="K692" s="181"/>
      <c r="L692" s="181"/>
      <c r="M692" s="181"/>
      <c r="N692" s="464"/>
      <c r="O692" s="181"/>
      <c r="P692" s="181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</row>
    <row r="693" spans="1:107" s="27" customFormat="1">
      <c r="A693" s="155"/>
      <c r="B693" s="155"/>
      <c r="C693" s="155"/>
      <c r="D693" s="155"/>
      <c r="E693" s="139"/>
      <c r="F693" s="139"/>
      <c r="G693" s="191"/>
      <c r="H693" s="148"/>
      <c r="I693" s="181"/>
      <c r="J693" s="464"/>
      <c r="K693" s="181"/>
      <c r="L693" s="181"/>
      <c r="M693" s="181"/>
      <c r="N693" s="464"/>
      <c r="O693" s="181"/>
      <c r="P693" s="181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</row>
    <row r="694" spans="1:107" s="27" customFormat="1">
      <c r="A694" s="155"/>
      <c r="B694" s="155"/>
      <c r="C694" s="155"/>
      <c r="D694" s="155"/>
      <c r="E694" s="139"/>
      <c r="F694" s="139"/>
      <c r="G694" s="191"/>
      <c r="H694" s="148"/>
      <c r="I694" s="181"/>
      <c r="J694" s="464"/>
      <c r="K694" s="181"/>
      <c r="L694" s="181"/>
      <c r="M694" s="181"/>
      <c r="N694" s="464"/>
      <c r="O694" s="181"/>
      <c r="P694" s="181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</row>
    <row r="695" spans="1:107" s="27" customFormat="1">
      <c r="A695" s="155"/>
      <c r="B695" s="155"/>
      <c r="C695" s="155"/>
      <c r="D695" s="155"/>
      <c r="E695" s="139"/>
      <c r="F695" s="139"/>
      <c r="G695" s="191"/>
      <c r="H695" s="148"/>
      <c r="I695" s="181"/>
      <c r="J695" s="464"/>
      <c r="K695" s="181"/>
      <c r="L695" s="181"/>
      <c r="M695" s="181"/>
      <c r="N695" s="464"/>
      <c r="O695" s="181"/>
      <c r="P695" s="181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</row>
    <row r="696" spans="1:107" s="27" customFormat="1">
      <c r="A696" s="155"/>
      <c r="B696" s="155"/>
      <c r="C696" s="155"/>
      <c r="D696" s="155"/>
      <c r="E696" s="139"/>
      <c r="F696" s="139"/>
      <c r="G696" s="191"/>
      <c r="H696" s="148"/>
      <c r="I696" s="181"/>
      <c r="J696" s="464"/>
      <c r="K696" s="181"/>
      <c r="L696" s="181"/>
      <c r="M696" s="181"/>
      <c r="N696" s="464"/>
      <c r="O696" s="181"/>
      <c r="P696" s="181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</row>
    <row r="697" spans="1:107" s="27" customFormat="1">
      <c r="A697" s="155"/>
      <c r="B697" s="155"/>
      <c r="C697" s="155"/>
      <c r="D697" s="155"/>
      <c r="E697" s="139"/>
      <c r="F697" s="139"/>
      <c r="G697" s="191"/>
      <c r="H697" s="148"/>
      <c r="I697" s="181"/>
      <c r="J697" s="464"/>
      <c r="K697" s="181"/>
      <c r="L697" s="181"/>
      <c r="M697" s="181"/>
      <c r="N697" s="464"/>
      <c r="O697" s="181"/>
      <c r="P697" s="181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</row>
    <row r="698" spans="1:107" s="27" customFormat="1">
      <c r="A698" s="155"/>
      <c r="B698" s="155"/>
      <c r="C698" s="155"/>
      <c r="D698" s="155"/>
      <c r="E698" s="139"/>
      <c r="F698" s="139"/>
      <c r="G698" s="191"/>
      <c r="H698" s="148"/>
      <c r="I698" s="181"/>
      <c r="J698" s="464"/>
      <c r="K698" s="181"/>
      <c r="L698" s="181"/>
      <c r="M698" s="181"/>
      <c r="N698" s="464"/>
      <c r="O698" s="181"/>
      <c r="P698" s="181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</row>
    <row r="699" spans="1:107" s="27" customFormat="1">
      <c r="A699" s="155"/>
      <c r="B699" s="155"/>
      <c r="C699" s="155"/>
      <c r="D699" s="155"/>
      <c r="E699" s="139"/>
      <c r="F699" s="139"/>
      <c r="G699" s="191"/>
      <c r="H699" s="148"/>
      <c r="I699" s="181"/>
      <c r="J699" s="464"/>
      <c r="K699" s="181"/>
      <c r="L699" s="181"/>
      <c r="M699" s="181"/>
      <c r="N699" s="464"/>
      <c r="O699" s="181"/>
      <c r="P699" s="181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</row>
    <row r="700" spans="1:107" s="27" customFormat="1">
      <c r="A700" s="155"/>
      <c r="B700" s="155"/>
      <c r="C700" s="155"/>
      <c r="D700" s="155"/>
      <c r="E700" s="139"/>
      <c r="F700" s="139"/>
      <c r="G700" s="191"/>
      <c r="H700" s="148"/>
      <c r="I700" s="181"/>
      <c r="J700" s="464"/>
      <c r="K700" s="181"/>
      <c r="L700" s="181"/>
      <c r="M700" s="181"/>
      <c r="N700" s="464"/>
      <c r="O700" s="181"/>
      <c r="P700" s="181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</row>
    <row r="701" spans="1:107" s="27" customFormat="1">
      <c r="A701" s="155"/>
      <c r="B701" s="155"/>
      <c r="C701" s="155"/>
      <c r="D701" s="155"/>
      <c r="E701" s="139"/>
      <c r="F701" s="139"/>
      <c r="G701" s="191"/>
      <c r="H701" s="148"/>
      <c r="I701" s="181"/>
      <c r="J701" s="464"/>
      <c r="K701" s="181"/>
      <c r="L701" s="181"/>
      <c r="M701" s="181"/>
      <c r="N701" s="464"/>
      <c r="O701" s="181"/>
      <c r="P701" s="181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</row>
    <row r="702" spans="1:107" s="27" customFormat="1">
      <c r="A702" s="155"/>
      <c r="B702" s="155"/>
      <c r="C702" s="155"/>
      <c r="D702" s="155"/>
      <c r="E702" s="139"/>
      <c r="F702" s="139"/>
      <c r="G702" s="191"/>
      <c r="H702" s="148"/>
      <c r="I702" s="181"/>
      <c r="J702" s="464"/>
      <c r="K702" s="181"/>
      <c r="L702" s="181"/>
      <c r="M702" s="181"/>
      <c r="N702" s="464"/>
      <c r="O702" s="181"/>
      <c r="P702" s="181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</row>
    <row r="703" spans="1:107" s="27" customFormat="1">
      <c r="A703" s="155"/>
      <c r="B703" s="155"/>
      <c r="C703" s="155"/>
      <c r="D703" s="155"/>
      <c r="E703" s="139"/>
      <c r="F703" s="139"/>
      <c r="G703" s="191"/>
      <c r="H703" s="148"/>
      <c r="I703" s="181"/>
      <c r="J703" s="464"/>
      <c r="K703" s="181"/>
      <c r="L703" s="181"/>
      <c r="M703" s="181"/>
      <c r="N703" s="464"/>
      <c r="O703" s="181"/>
      <c r="P703" s="181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</row>
    <row r="704" spans="1:107" s="27" customFormat="1">
      <c r="A704" s="155"/>
      <c r="B704" s="155"/>
      <c r="C704" s="155"/>
      <c r="D704" s="155"/>
      <c r="E704" s="139"/>
      <c r="F704" s="139"/>
      <c r="G704" s="191"/>
      <c r="H704" s="148"/>
      <c r="I704" s="181"/>
      <c r="J704" s="464"/>
      <c r="K704" s="181"/>
      <c r="L704" s="181"/>
      <c r="M704" s="181"/>
      <c r="N704" s="464"/>
      <c r="O704" s="181"/>
      <c r="P704" s="181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</row>
    <row r="705" spans="1:107" s="27" customFormat="1">
      <c r="A705" s="155"/>
      <c r="B705" s="155"/>
      <c r="C705" s="155"/>
      <c r="D705" s="155"/>
      <c r="E705" s="139"/>
      <c r="F705" s="139"/>
      <c r="G705" s="191"/>
      <c r="H705" s="148"/>
      <c r="I705" s="181"/>
      <c r="J705" s="464"/>
      <c r="K705" s="181"/>
      <c r="L705" s="181"/>
      <c r="M705" s="181"/>
      <c r="N705" s="464"/>
      <c r="O705" s="181"/>
      <c r="P705" s="181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</row>
    <row r="706" spans="1:107" s="27" customFormat="1">
      <c r="A706" s="155"/>
      <c r="B706" s="155"/>
      <c r="C706" s="155"/>
      <c r="D706" s="155"/>
      <c r="E706" s="139"/>
      <c r="F706" s="139"/>
      <c r="G706" s="191"/>
      <c r="H706" s="148"/>
      <c r="I706" s="181"/>
      <c r="J706" s="464"/>
      <c r="K706" s="181"/>
      <c r="L706" s="181"/>
      <c r="M706" s="181"/>
      <c r="N706" s="464"/>
      <c r="O706" s="181"/>
      <c r="P706" s="181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</row>
    <row r="707" spans="1:107" s="27" customFormat="1">
      <c r="A707" s="155"/>
      <c r="B707" s="155"/>
      <c r="C707" s="155"/>
      <c r="D707" s="155"/>
      <c r="E707" s="139"/>
      <c r="F707" s="139"/>
      <c r="G707" s="191"/>
      <c r="H707" s="148"/>
      <c r="I707" s="181"/>
      <c r="J707" s="464"/>
      <c r="K707" s="181"/>
      <c r="L707" s="181"/>
      <c r="M707" s="181"/>
      <c r="N707" s="464"/>
      <c r="O707" s="181"/>
      <c r="P707" s="181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</row>
    <row r="708" spans="1:107" s="27" customFormat="1">
      <c r="A708" s="155"/>
      <c r="B708" s="155"/>
      <c r="C708" s="155"/>
      <c r="D708" s="155"/>
      <c r="E708" s="139"/>
      <c r="F708" s="139"/>
      <c r="G708" s="191"/>
      <c r="H708" s="148"/>
      <c r="I708" s="181"/>
      <c r="J708" s="464"/>
      <c r="K708" s="181"/>
      <c r="L708" s="181"/>
      <c r="M708" s="181"/>
      <c r="N708" s="464"/>
      <c r="O708" s="181"/>
      <c r="P708" s="181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</row>
    <row r="709" spans="1:107" s="27" customFormat="1">
      <c r="A709" s="155"/>
      <c r="B709" s="155"/>
      <c r="C709" s="155"/>
      <c r="D709" s="155"/>
      <c r="E709" s="139"/>
      <c r="F709" s="139"/>
      <c r="G709" s="191"/>
      <c r="H709" s="148"/>
      <c r="I709" s="181"/>
      <c r="J709" s="464"/>
      <c r="K709" s="181"/>
      <c r="L709" s="181"/>
      <c r="M709" s="181"/>
      <c r="N709" s="464"/>
      <c r="O709" s="181"/>
      <c r="P709" s="181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</row>
    <row r="710" spans="1:107" s="27" customFormat="1">
      <c r="A710" s="155"/>
      <c r="B710" s="155"/>
      <c r="C710" s="155"/>
      <c r="D710" s="155"/>
      <c r="E710" s="139"/>
      <c r="F710" s="139"/>
      <c r="G710" s="191"/>
      <c r="H710" s="148"/>
      <c r="I710" s="181"/>
      <c r="J710" s="464"/>
      <c r="K710" s="181"/>
      <c r="L710" s="181"/>
      <c r="M710" s="181"/>
      <c r="N710" s="464"/>
      <c r="O710" s="181"/>
      <c r="P710" s="181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</row>
    <row r="711" spans="1:107" s="27" customFormat="1">
      <c r="A711" s="155"/>
      <c r="B711" s="155"/>
      <c r="C711" s="155"/>
      <c r="D711" s="155"/>
      <c r="E711" s="139"/>
      <c r="F711" s="139"/>
      <c r="G711" s="191"/>
      <c r="H711" s="148"/>
      <c r="I711" s="181"/>
      <c r="J711" s="464"/>
      <c r="K711" s="181"/>
      <c r="L711" s="181"/>
      <c r="M711" s="181"/>
      <c r="N711" s="464"/>
      <c r="O711" s="181"/>
      <c r="P711" s="181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</row>
    <row r="712" spans="1:107" s="27" customFormat="1">
      <c r="A712" s="155"/>
      <c r="B712" s="155"/>
      <c r="C712" s="155"/>
      <c r="D712" s="155"/>
      <c r="E712" s="139"/>
      <c r="F712" s="139"/>
      <c r="G712" s="191"/>
      <c r="H712" s="148"/>
      <c r="I712" s="181"/>
      <c r="J712" s="464"/>
      <c r="K712" s="181"/>
      <c r="L712" s="181"/>
      <c r="M712" s="181"/>
      <c r="N712" s="464"/>
      <c r="O712" s="181"/>
      <c r="P712" s="181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</row>
    <row r="713" spans="1:107" s="27" customFormat="1">
      <c r="A713" s="155"/>
      <c r="B713" s="155"/>
      <c r="C713" s="155"/>
      <c r="D713" s="155"/>
      <c r="E713" s="139"/>
      <c r="F713" s="139"/>
      <c r="G713" s="191"/>
      <c r="H713" s="148"/>
      <c r="I713" s="181"/>
      <c r="J713" s="464"/>
      <c r="K713" s="181"/>
      <c r="L713" s="181"/>
      <c r="M713" s="181"/>
      <c r="N713" s="464"/>
      <c r="O713" s="181"/>
      <c r="P713" s="181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</row>
    <row r="714" spans="1:107" s="27" customFormat="1">
      <c r="A714" s="155"/>
      <c r="B714" s="155"/>
      <c r="C714" s="155"/>
      <c r="D714" s="155"/>
      <c r="E714" s="139"/>
      <c r="F714" s="139"/>
      <c r="G714" s="191"/>
      <c r="H714" s="148"/>
      <c r="I714" s="181"/>
      <c r="J714" s="464"/>
      <c r="K714" s="181"/>
      <c r="L714" s="181"/>
      <c r="M714" s="181"/>
      <c r="N714" s="464"/>
      <c r="O714" s="181"/>
      <c r="P714" s="181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</row>
    <row r="715" spans="1:107" s="27" customFormat="1">
      <c r="A715" s="155"/>
      <c r="B715" s="155"/>
      <c r="C715" s="155"/>
      <c r="D715" s="155"/>
      <c r="E715" s="139"/>
      <c r="F715" s="139"/>
      <c r="G715" s="191"/>
      <c r="H715" s="148"/>
      <c r="I715" s="181"/>
      <c r="J715" s="464"/>
      <c r="K715" s="181"/>
      <c r="L715" s="181"/>
      <c r="M715" s="181"/>
      <c r="N715" s="464"/>
      <c r="O715" s="181"/>
      <c r="P715" s="181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</row>
    <row r="716" spans="1:107" s="27" customFormat="1">
      <c r="A716" s="155"/>
      <c r="B716" s="155"/>
      <c r="C716" s="155"/>
      <c r="D716" s="155"/>
      <c r="E716" s="139"/>
      <c r="F716" s="139"/>
      <c r="G716" s="191"/>
      <c r="H716" s="148"/>
      <c r="I716" s="181"/>
      <c r="J716" s="464"/>
      <c r="K716" s="181"/>
      <c r="L716" s="181"/>
      <c r="M716" s="181"/>
      <c r="N716" s="464"/>
      <c r="O716" s="181"/>
      <c r="P716" s="181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</row>
    <row r="717" spans="1:107" s="27" customFormat="1">
      <c r="A717" s="155"/>
      <c r="B717" s="155"/>
      <c r="C717" s="155"/>
      <c r="D717" s="155"/>
      <c r="E717" s="139"/>
      <c r="F717" s="139"/>
      <c r="G717" s="191"/>
      <c r="H717" s="148"/>
      <c r="I717" s="181"/>
      <c r="J717" s="464"/>
      <c r="K717" s="181"/>
      <c r="L717" s="181"/>
      <c r="M717" s="181"/>
      <c r="N717" s="464"/>
      <c r="O717" s="181"/>
      <c r="P717" s="181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</row>
    <row r="718" spans="1:107" s="27" customFormat="1">
      <c r="A718" s="155"/>
      <c r="B718" s="155"/>
      <c r="C718" s="155"/>
      <c r="D718" s="155"/>
      <c r="E718" s="139"/>
      <c r="F718" s="139"/>
      <c r="G718" s="191"/>
      <c r="H718" s="148"/>
      <c r="I718" s="181"/>
      <c r="J718" s="464"/>
      <c r="K718" s="181"/>
      <c r="L718" s="181"/>
      <c r="M718" s="181"/>
      <c r="N718" s="464"/>
      <c r="O718" s="181"/>
      <c r="P718" s="181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</row>
    <row r="719" spans="1:107" s="27" customFormat="1">
      <c r="A719" s="155"/>
      <c r="B719" s="155"/>
      <c r="C719" s="155"/>
      <c r="D719" s="155"/>
      <c r="E719" s="139"/>
      <c r="F719" s="139"/>
      <c r="G719" s="191"/>
      <c r="H719" s="148"/>
      <c r="I719" s="181"/>
      <c r="J719" s="464"/>
      <c r="K719" s="181"/>
      <c r="L719" s="181"/>
      <c r="M719" s="181"/>
      <c r="N719" s="464"/>
      <c r="O719" s="181"/>
      <c r="P719" s="181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</row>
    <row r="720" spans="1:107" s="27" customFormat="1">
      <c r="A720" s="155"/>
      <c r="B720" s="155"/>
      <c r="C720" s="155"/>
      <c r="D720" s="155"/>
      <c r="E720" s="139"/>
      <c r="F720" s="139"/>
      <c r="G720" s="191"/>
      <c r="H720" s="148"/>
      <c r="I720" s="181"/>
      <c r="J720" s="464"/>
      <c r="K720" s="181"/>
      <c r="L720" s="181"/>
      <c r="M720" s="181"/>
      <c r="N720" s="464"/>
      <c r="O720" s="181"/>
      <c r="P720" s="181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</row>
    <row r="721" spans="1:107" s="27" customFormat="1">
      <c r="A721" s="155"/>
      <c r="B721" s="155"/>
      <c r="C721" s="155"/>
      <c r="D721" s="155"/>
      <c r="E721" s="139"/>
      <c r="F721" s="139"/>
      <c r="G721" s="191"/>
      <c r="H721" s="148"/>
      <c r="I721" s="181"/>
      <c r="J721" s="464"/>
      <c r="K721" s="181"/>
      <c r="L721" s="181"/>
      <c r="M721" s="181"/>
      <c r="N721" s="464"/>
      <c r="O721" s="181"/>
      <c r="P721" s="181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</row>
    <row r="722" spans="1:107" s="27" customFormat="1">
      <c r="A722" s="155"/>
      <c r="B722" s="155"/>
      <c r="C722" s="155"/>
      <c r="D722" s="155"/>
      <c r="E722" s="139"/>
      <c r="F722" s="139"/>
      <c r="G722" s="191"/>
      <c r="H722" s="148"/>
      <c r="I722" s="181"/>
      <c r="J722" s="464"/>
      <c r="K722" s="181"/>
      <c r="L722" s="181"/>
      <c r="M722" s="181"/>
      <c r="N722" s="464"/>
      <c r="O722" s="181"/>
      <c r="P722" s="181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</row>
    <row r="723" spans="1:107" s="27" customFormat="1">
      <c r="A723" s="155"/>
      <c r="B723" s="155"/>
      <c r="C723" s="155"/>
      <c r="D723" s="155"/>
      <c r="E723" s="139"/>
      <c r="F723" s="139"/>
      <c r="G723" s="191"/>
      <c r="H723" s="148"/>
      <c r="I723" s="181"/>
      <c r="J723" s="464"/>
      <c r="K723" s="181"/>
      <c r="L723" s="181"/>
      <c r="M723" s="181"/>
      <c r="N723" s="464"/>
      <c r="O723" s="181"/>
      <c r="P723" s="181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</row>
    <row r="724" spans="1:107" s="27" customFormat="1">
      <c r="A724" s="155"/>
      <c r="B724" s="155"/>
      <c r="C724" s="155"/>
      <c r="D724" s="155"/>
      <c r="E724" s="139"/>
      <c r="F724" s="139"/>
      <c r="G724" s="191"/>
      <c r="H724" s="148"/>
      <c r="I724" s="181"/>
      <c r="J724" s="464"/>
      <c r="K724" s="181"/>
      <c r="L724" s="181"/>
      <c r="M724" s="181"/>
      <c r="N724" s="464"/>
      <c r="O724" s="181"/>
      <c r="P724" s="181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</row>
    <row r="725" spans="1:107" s="27" customFormat="1">
      <c r="A725" s="155"/>
      <c r="B725" s="155"/>
      <c r="C725" s="155"/>
      <c r="D725" s="155"/>
      <c r="E725" s="139"/>
      <c r="F725" s="139"/>
      <c r="G725" s="191"/>
      <c r="H725" s="148"/>
      <c r="I725" s="181"/>
      <c r="J725" s="464"/>
      <c r="K725" s="181"/>
      <c r="L725" s="181"/>
      <c r="M725" s="181"/>
      <c r="N725" s="464"/>
      <c r="O725" s="181"/>
      <c r="P725" s="181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</row>
    <row r="726" spans="1:107" s="27" customFormat="1">
      <c r="A726" s="155"/>
      <c r="B726" s="155"/>
      <c r="C726" s="155"/>
      <c r="D726" s="155"/>
      <c r="E726" s="139"/>
      <c r="F726" s="139"/>
      <c r="G726" s="191"/>
      <c r="H726" s="148"/>
      <c r="I726" s="181"/>
      <c r="J726" s="464"/>
      <c r="K726" s="181"/>
      <c r="L726" s="181"/>
      <c r="M726" s="181"/>
      <c r="N726" s="464"/>
      <c r="O726" s="181"/>
      <c r="P726" s="181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</row>
    <row r="727" spans="1:107" s="27" customFormat="1">
      <c r="A727" s="155"/>
      <c r="B727" s="155"/>
      <c r="C727" s="155"/>
      <c r="D727" s="155"/>
      <c r="E727" s="139"/>
      <c r="F727" s="139"/>
      <c r="G727" s="191"/>
      <c r="H727" s="148"/>
      <c r="I727" s="181"/>
      <c r="J727" s="464"/>
      <c r="K727" s="181"/>
      <c r="L727" s="181"/>
      <c r="M727" s="181"/>
      <c r="N727" s="464"/>
      <c r="O727" s="181"/>
      <c r="P727" s="181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</row>
    <row r="728" spans="1:107" s="27" customFormat="1">
      <c r="A728" s="155"/>
      <c r="B728" s="155"/>
      <c r="C728" s="155"/>
      <c r="D728" s="155"/>
      <c r="E728" s="139"/>
      <c r="F728" s="139"/>
      <c r="G728" s="191"/>
      <c r="H728" s="148"/>
      <c r="I728" s="181"/>
      <c r="J728" s="464"/>
      <c r="K728" s="181"/>
      <c r="L728" s="181"/>
      <c r="M728" s="181"/>
      <c r="N728" s="464"/>
      <c r="O728" s="181"/>
      <c r="P728" s="181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</row>
    <row r="729" spans="1:107" s="27" customFormat="1">
      <c r="A729" s="155"/>
      <c r="B729" s="155"/>
      <c r="C729" s="155"/>
      <c r="D729" s="155"/>
      <c r="E729" s="139"/>
      <c r="F729" s="139"/>
      <c r="G729" s="191"/>
      <c r="H729" s="148"/>
      <c r="I729" s="181"/>
      <c r="J729" s="464"/>
      <c r="K729" s="181"/>
      <c r="L729" s="181"/>
      <c r="M729" s="181"/>
      <c r="N729" s="464"/>
      <c r="O729" s="181"/>
      <c r="P729" s="181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</row>
    <row r="730" spans="1:107" s="27" customFormat="1">
      <c r="A730" s="155"/>
      <c r="B730" s="155"/>
      <c r="C730" s="155"/>
      <c r="D730" s="155"/>
      <c r="E730" s="139"/>
      <c r="F730" s="139"/>
      <c r="G730" s="191"/>
      <c r="H730" s="148"/>
      <c r="I730" s="181"/>
      <c r="J730" s="464"/>
      <c r="K730" s="181"/>
      <c r="L730" s="181"/>
      <c r="M730" s="181"/>
      <c r="N730" s="464"/>
      <c r="O730" s="181"/>
      <c r="P730" s="181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</row>
    <row r="731" spans="1:107" s="27" customFormat="1">
      <c r="A731" s="155"/>
      <c r="B731" s="155"/>
      <c r="C731" s="155"/>
      <c r="D731" s="155"/>
      <c r="E731" s="139"/>
      <c r="F731" s="139"/>
      <c r="G731" s="191"/>
      <c r="H731" s="148"/>
      <c r="I731" s="181"/>
      <c r="J731" s="464"/>
      <c r="K731" s="181"/>
      <c r="L731" s="181"/>
      <c r="M731" s="181"/>
      <c r="N731" s="464"/>
      <c r="O731" s="181"/>
      <c r="P731" s="181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</row>
    <row r="732" spans="1:107" s="27" customFormat="1">
      <c r="A732" s="155"/>
      <c r="B732" s="155"/>
      <c r="C732" s="155"/>
      <c r="D732" s="155"/>
      <c r="E732" s="139"/>
      <c r="F732" s="139"/>
      <c r="G732" s="191"/>
      <c r="H732" s="148"/>
      <c r="I732" s="181"/>
      <c r="J732" s="464"/>
      <c r="K732" s="181"/>
      <c r="L732" s="181"/>
      <c r="M732" s="181"/>
      <c r="N732" s="464"/>
      <c r="O732" s="181"/>
      <c r="P732" s="181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</row>
    <row r="733" spans="1:107" s="27" customFormat="1">
      <c r="A733" s="155"/>
      <c r="B733" s="155"/>
      <c r="C733" s="155"/>
      <c r="D733" s="155"/>
      <c r="E733" s="139"/>
      <c r="F733" s="139"/>
      <c r="G733" s="191"/>
      <c r="H733" s="148"/>
      <c r="I733" s="181"/>
      <c r="J733" s="464"/>
      <c r="K733" s="181"/>
      <c r="L733" s="181"/>
      <c r="M733" s="181"/>
      <c r="N733" s="464"/>
      <c r="O733" s="181"/>
      <c r="P733" s="181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</row>
    <row r="734" spans="1:107" s="27" customFormat="1">
      <c r="A734" s="155"/>
      <c r="B734" s="155"/>
      <c r="C734" s="155"/>
      <c r="D734" s="155"/>
      <c r="E734" s="139"/>
      <c r="F734" s="139"/>
      <c r="G734" s="191"/>
      <c r="H734" s="148"/>
      <c r="I734" s="181"/>
      <c r="J734" s="464"/>
      <c r="K734" s="181"/>
      <c r="L734" s="181"/>
      <c r="M734" s="181"/>
      <c r="N734" s="464"/>
      <c r="O734" s="181"/>
      <c r="P734" s="181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</row>
    <row r="735" spans="1:107" s="27" customFormat="1">
      <c r="A735" s="155"/>
      <c r="B735" s="155"/>
      <c r="C735" s="155"/>
      <c r="D735" s="155"/>
      <c r="E735" s="139"/>
      <c r="F735" s="139"/>
      <c r="G735" s="191"/>
      <c r="H735" s="148"/>
      <c r="I735" s="181"/>
      <c r="J735" s="464"/>
      <c r="K735" s="181"/>
      <c r="L735" s="181"/>
      <c r="M735" s="181"/>
      <c r="N735" s="464"/>
      <c r="O735" s="181"/>
      <c r="P735" s="181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</row>
    <row r="736" spans="1:107" s="27" customFormat="1">
      <c r="A736" s="155"/>
      <c r="B736" s="155"/>
      <c r="C736" s="155"/>
      <c r="D736" s="155"/>
      <c r="E736" s="139"/>
      <c r="F736" s="139"/>
      <c r="G736" s="191"/>
      <c r="H736" s="148"/>
      <c r="I736" s="181"/>
      <c r="J736" s="464"/>
      <c r="K736" s="181"/>
      <c r="L736" s="181"/>
      <c r="M736" s="181"/>
      <c r="N736" s="464"/>
      <c r="O736" s="181"/>
      <c r="P736" s="181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</row>
    <row r="737" spans="1:107" s="27" customFormat="1">
      <c r="A737" s="155"/>
      <c r="B737" s="155"/>
      <c r="C737" s="155"/>
      <c r="D737" s="155"/>
      <c r="E737" s="139"/>
      <c r="F737" s="139"/>
      <c r="G737" s="191"/>
      <c r="H737" s="148"/>
      <c r="I737" s="181"/>
      <c r="J737" s="464"/>
      <c r="K737" s="181"/>
      <c r="L737" s="181"/>
      <c r="M737" s="181"/>
      <c r="N737" s="464"/>
      <c r="O737" s="181"/>
      <c r="P737" s="181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</row>
    <row r="738" spans="1:107" s="27" customFormat="1">
      <c r="A738" s="155"/>
      <c r="B738" s="155"/>
      <c r="C738" s="155"/>
      <c r="D738" s="155"/>
      <c r="E738" s="139"/>
      <c r="F738" s="139"/>
      <c r="G738" s="191"/>
      <c r="H738" s="148"/>
      <c r="I738" s="181"/>
      <c r="J738" s="464"/>
      <c r="K738" s="181"/>
      <c r="L738" s="181"/>
      <c r="M738" s="181"/>
      <c r="N738" s="464"/>
      <c r="O738" s="181"/>
      <c r="P738" s="181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</row>
    <row r="739" spans="1:107" s="27" customFormat="1">
      <c r="A739" s="155"/>
      <c r="B739" s="155"/>
      <c r="C739" s="155"/>
      <c r="D739" s="155"/>
      <c r="E739" s="139"/>
      <c r="F739" s="139"/>
      <c r="G739" s="191"/>
      <c r="H739" s="148"/>
      <c r="I739" s="181"/>
      <c r="J739" s="464"/>
      <c r="K739" s="181"/>
      <c r="L739" s="181"/>
      <c r="M739" s="181"/>
      <c r="N739" s="464"/>
      <c r="O739" s="181"/>
      <c r="P739" s="181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</row>
    <row r="740" spans="1:107" s="27" customFormat="1">
      <c r="A740" s="155"/>
      <c r="B740" s="155"/>
      <c r="C740" s="155"/>
      <c r="D740" s="155"/>
      <c r="E740" s="139"/>
      <c r="F740" s="139"/>
      <c r="G740" s="191"/>
      <c r="H740" s="148"/>
      <c r="I740" s="181"/>
      <c r="J740" s="464"/>
      <c r="K740" s="181"/>
      <c r="L740" s="181"/>
      <c r="M740" s="181"/>
      <c r="N740" s="464"/>
      <c r="O740" s="181"/>
      <c r="P740" s="181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</row>
    <row r="741" spans="1:107" s="27" customFormat="1">
      <c r="A741" s="155"/>
      <c r="B741" s="155"/>
      <c r="C741" s="155"/>
      <c r="D741" s="155"/>
      <c r="E741" s="139"/>
      <c r="F741" s="139"/>
      <c r="G741" s="191"/>
      <c r="H741" s="148"/>
      <c r="I741" s="181"/>
      <c r="J741" s="464"/>
      <c r="K741" s="181"/>
      <c r="L741" s="181"/>
      <c r="M741" s="181"/>
      <c r="N741" s="464"/>
      <c r="O741" s="181"/>
      <c r="P741" s="181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</row>
    <row r="742" spans="1:107" s="27" customFormat="1">
      <c r="A742" s="155"/>
      <c r="B742" s="155"/>
      <c r="C742" s="155"/>
      <c r="D742" s="155"/>
      <c r="E742" s="139"/>
      <c r="F742" s="139"/>
      <c r="G742" s="191"/>
      <c r="H742" s="148"/>
      <c r="I742" s="181"/>
      <c r="J742" s="464"/>
      <c r="K742" s="181"/>
      <c r="L742" s="181"/>
      <c r="M742" s="181"/>
      <c r="N742" s="464"/>
      <c r="O742" s="181"/>
      <c r="P742" s="181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</row>
    <row r="743" spans="1:107" s="27" customFormat="1">
      <c r="A743" s="155"/>
      <c r="B743" s="155"/>
      <c r="C743" s="155"/>
      <c r="D743" s="155"/>
      <c r="E743" s="139"/>
      <c r="F743" s="139"/>
      <c r="G743" s="191"/>
      <c r="H743" s="148"/>
      <c r="I743" s="181"/>
      <c r="J743" s="464"/>
      <c r="K743" s="181"/>
      <c r="L743" s="181"/>
      <c r="M743" s="181"/>
      <c r="N743" s="464"/>
      <c r="O743" s="181"/>
      <c r="P743" s="181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</row>
    <row r="744" spans="1:107" s="27" customFormat="1">
      <c r="A744" s="155"/>
      <c r="B744" s="155"/>
      <c r="C744" s="155"/>
      <c r="D744" s="155"/>
      <c r="E744" s="139"/>
      <c r="F744" s="139"/>
      <c r="G744" s="191"/>
      <c r="H744" s="148"/>
      <c r="I744" s="181"/>
      <c r="J744" s="464"/>
      <c r="K744" s="181"/>
      <c r="L744" s="181"/>
      <c r="M744" s="181"/>
      <c r="N744" s="464"/>
      <c r="O744" s="181"/>
      <c r="P744" s="181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</row>
    <row r="745" spans="1:107" s="27" customFormat="1">
      <c r="A745" s="155"/>
      <c r="B745" s="155"/>
      <c r="C745" s="155"/>
      <c r="D745" s="155"/>
      <c r="E745" s="139"/>
      <c r="F745" s="139"/>
      <c r="G745" s="191"/>
      <c r="H745" s="148"/>
      <c r="I745" s="181"/>
      <c r="J745" s="464"/>
      <c r="K745" s="181"/>
      <c r="L745" s="181"/>
      <c r="M745" s="181"/>
      <c r="N745" s="464"/>
      <c r="O745" s="181"/>
      <c r="P745" s="181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</row>
    <row r="746" spans="1:107" s="27" customFormat="1">
      <c r="A746" s="155"/>
      <c r="B746" s="155"/>
      <c r="C746" s="155"/>
      <c r="D746" s="155"/>
      <c r="E746" s="139"/>
      <c r="F746" s="139"/>
      <c r="G746" s="191"/>
      <c r="H746" s="148"/>
      <c r="I746" s="181"/>
      <c r="J746" s="464"/>
      <c r="K746" s="181"/>
      <c r="L746" s="181"/>
      <c r="M746" s="181"/>
      <c r="N746" s="464"/>
      <c r="O746" s="181"/>
      <c r="P746" s="181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</row>
    <row r="747" spans="1:107" s="27" customFormat="1">
      <c r="A747" s="155"/>
      <c r="B747" s="155"/>
      <c r="C747" s="155"/>
      <c r="D747" s="155"/>
      <c r="E747" s="139"/>
      <c r="F747" s="139"/>
      <c r="G747" s="191"/>
      <c r="H747" s="148"/>
      <c r="I747" s="181"/>
      <c r="J747" s="464"/>
      <c r="K747" s="181"/>
      <c r="L747" s="181"/>
      <c r="M747" s="181"/>
      <c r="N747" s="464"/>
      <c r="O747" s="181"/>
      <c r="P747" s="181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</row>
    <row r="748" spans="1:107" s="27" customFormat="1">
      <c r="A748" s="155"/>
      <c r="B748" s="155"/>
      <c r="C748" s="155"/>
      <c r="D748" s="155"/>
      <c r="E748" s="139"/>
      <c r="F748" s="139"/>
      <c r="G748" s="191"/>
      <c r="H748" s="148"/>
      <c r="I748" s="181"/>
      <c r="J748" s="464"/>
      <c r="K748" s="181"/>
      <c r="L748" s="181"/>
      <c r="M748" s="181"/>
      <c r="N748" s="464"/>
      <c r="O748" s="181"/>
      <c r="P748" s="181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</row>
    <row r="749" spans="1:107" s="27" customFormat="1">
      <c r="A749" s="155"/>
      <c r="B749" s="155"/>
      <c r="C749" s="155"/>
      <c r="D749" s="155"/>
      <c r="E749" s="139"/>
      <c r="F749" s="139"/>
      <c r="G749" s="191"/>
      <c r="H749" s="148"/>
      <c r="I749" s="181"/>
      <c r="J749" s="464"/>
      <c r="K749" s="181"/>
      <c r="L749" s="181"/>
      <c r="M749" s="181"/>
      <c r="N749" s="464"/>
      <c r="O749" s="181"/>
      <c r="P749" s="181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</row>
    <row r="750" spans="1:107" s="27" customFormat="1">
      <c r="A750" s="155"/>
      <c r="B750" s="155"/>
      <c r="C750" s="155"/>
      <c r="D750" s="155"/>
      <c r="E750" s="139"/>
      <c r="F750" s="139"/>
      <c r="G750" s="191"/>
      <c r="H750" s="148"/>
      <c r="I750" s="181"/>
      <c r="J750" s="464"/>
      <c r="K750" s="181"/>
      <c r="L750" s="181"/>
      <c r="M750" s="181"/>
      <c r="N750" s="464"/>
      <c r="O750" s="181"/>
      <c r="P750" s="181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</row>
    <row r="751" spans="1:107" s="27" customFormat="1">
      <c r="A751" s="155"/>
      <c r="B751" s="155"/>
      <c r="C751" s="155"/>
      <c r="D751" s="155"/>
      <c r="E751" s="139"/>
      <c r="F751" s="139"/>
      <c r="G751" s="191"/>
      <c r="H751" s="148"/>
      <c r="I751" s="181"/>
      <c r="J751" s="464"/>
      <c r="K751" s="181"/>
      <c r="L751" s="181"/>
      <c r="M751" s="181"/>
      <c r="N751" s="464"/>
      <c r="O751" s="181"/>
      <c r="P751" s="181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</row>
    <row r="752" spans="1:107" s="27" customFormat="1">
      <c r="A752" s="155"/>
      <c r="B752" s="155"/>
      <c r="C752" s="155"/>
      <c r="D752" s="155"/>
      <c r="E752" s="139"/>
      <c r="F752" s="139"/>
      <c r="G752" s="191"/>
      <c r="H752" s="148"/>
      <c r="I752" s="181"/>
      <c r="J752" s="464"/>
      <c r="K752" s="181"/>
      <c r="L752" s="181"/>
      <c r="M752" s="181"/>
      <c r="N752" s="464"/>
      <c r="O752" s="181"/>
      <c r="P752" s="181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</row>
    <row r="753" spans="1:107" s="27" customFormat="1">
      <c r="A753" s="155"/>
      <c r="B753" s="155"/>
      <c r="C753" s="155"/>
      <c r="D753" s="155"/>
      <c r="E753" s="139"/>
      <c r="F753" s="139"/>
      <c r="G753" s="191"/>
      <c r="H753" s="148"/>
      <c r="I753" s="181"/>
      <c r="J753" s="464"/>
      <c r="K753" s="181"/>
      <c r="L753" s="181"/>
      <c r="M753" s="181"/>
      <c r="N753" s="464"/>
      <c r="O753" s="181"/>
      <c r="P753" s="181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</row>
    <row r="754" spans="1:107" s="27" customFormat="1">
      <c r="A754" s="155"/>
      <c r="B754" s="155"/>
      <c r="C754" s="155"/>
      <c r="D754" s="155"/>
      <c r="E754" s="139"/>
      <c r="F754" s="139"/>
      <c r="G754" s="191"/>
      <c r="H754" s="148"/>
      <c r="I754" s="181"/>
      <c r="J754" s="464"/>
      <c r="K754" s="181"/>
      <c r="L754" s="181"/>
      <c r="M754" s="181"/>
      <c r="N754" s="464"/>
      <c r="O754" s="181"/>
      <c r="P754" s="181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</row>
    <row r="755" spans="1:107" s="27" customFormat="1">
      <c r="A755" s="155"/>
      <c r="B755" s="155"/>
      <c r="C755" s="155"/>
      <c r="D755" s="155"/>
      <c r="E755" s="139"/>
      <c r="F755" s="139"/>
      <c r="G755" s="191"/>
      <c r="H755" s="148"/>
      <c r="I755" s="181"/>
      <c r="J755" s="464"/>
      <c r="K755" s="181"/>
      <c r="L755" s="181"/>
      <c r="M755" s="181"/>
      <c r="N755" s="464"/>
      <c r="O755" s="181"/>
      <c r="P755" s="181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</row>
    <row r="756" spans="1:107" s="27" customFormat="1">
      <c r="A756" s="155"/>
      <c r="B756" s="155"/>
      <c r="C756" s="155"/>
      <c r="D756" s="155"/>
      <c r="E756" s="139"/>
      <c r="F756" s="139"/>
      <c r="G756" s="191"/>
      <c r="H756" s="148"/>
      <c r="I756" s="181"/>
      <c r="J756" s="464"/>
      <c r="K756" s="181"/>
      <c r="L756" s="181"/>
      <c r="M756" s="181"/>
      <c r="N756" s="464"/>
      <c r="O756" s="181"/>
      <c r="P756" s="181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</row>
    <row r="757" spans="1:107" s="27" customFormat="1">
      <c r="A757" s="155"/>
      <c r="B757" s="155"/>
      <c r="C757" s="155"/>
      <c r="D757" s="155"/>
      <c r="E757" s="139"/>
      <c r="F757" s="139"/>
      <c r="G757" s="191"/>
      <c r="H757" s="148"/>
      <c r="I757" s="181"/>
      <c r="J757" s="464"/>
      <c r="K757" s="181"/>
      <c r="L757" s="181"/>
      <c r="M757" s="181"/>
      <c r="N757" s="464"/>
      <c r="O757" s="181"/>
      <c r="P757" s="181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</row>
    <row r="758" spans="1:107" s="27" customFormat="1">
      <c r="A758" s="155"/>
      <c r="B758" s="155"/>
      <c r="C758" s="155"/>
      <c r="D758" s="155"/>
      <c r="E758" s="139"/>
      <c r="F758" s="139"/>
      <c r="G758" s="191"/>
      <c r="H758" s="148"/>
      <c r="I758" s="181"/>
      <c r="J758" s="464"/>
      <c r="K758" s="181"/>
      <c r="L758" s="181"/>
      <c r="M758" s="181"/>
      <c r="N758" s="464"/>
      <c r="O758" s="181"/>
      <c r="P758" s="181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</row>
    <row r="759" spans="1:107" s="27" customFormat="1">
      <c r="A759" s="155"/>
      <c r="B759" s="155"/>
      <c r="C759" s="155"/>
      <c r="D759" s="155"/>
      <c r="E759" s="139"/>
      <c r="F759" s="139"/>
      <c r="G759" s="191"/>
      <c r="H759" s="148"/>
      <c r="I759" s="181"/>
      <c r="J759" s="464"/>
      <c r="K759" s="181"/>
      <c r="L759" s="181"/>
      <c r="M759" s="181"/>
      <c r="N759" s="464"/>
      <c r="O759" s="181"/>
      <c r="P759" s="181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</row>
    <row r="760" spans="1:107" s="27" customFormat="1">
      <c r="A760" s="155"/>
      <c r="B760" s="155"/>
      <c r="C760" s="155"/>
      <c r="D760" s="155"/>
      <c r="E760" s="139"/>
      <c r="F760" s="139"/>
      <c r="G760" s="191"/>
      <c r="H760" s="148"/>
      <c r="I760" s="181"/>
      <c r="J760" s="464"/>
      <c r="K760" s="181"/>
      <c r="L760" s="181"/>
      <c r="M760" s="181"/>
      <c r="N760" s="464"/>
      <c r="O760" s="181"/>
      <c r="P760" s="181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</row>
    <row r="761" spans="1:107" s="27" customFormat="1">
      <c r="A761" s="155"/>
      <c r="B761" s="155"/>
      <c r="C761" s="155"/>
      <c r="D761" s="155"/>
      <c r="E761" s="139"/>
      <c r="F761" s="139"/>
      <c r="G761" s="191"/>
      <c r="H761" s="148"/>
      <c r="I761" s="181"/>
      <c r="J761" s="464"/>
      <c r="K761" s="181"/>
      <c r="L761" s="181"/>
      <c r="M761" s="181"/>
      <c r="N761" s="464"/>
      <c r="O761" s="181"/>
      <c r="P761" s="181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</row>
    <row r="762" spans="1:107" s="27" customFormat="1">
      <c r="A762" s="155"/>
      <c r="B762" s="155"/>
      <c r="C762" s="155"/>
      <c r="D762" s="155"/>
      <c r="E762" s="139"/>
      <c r="F762" s="139"/>
      <c r="G762" s="191"/>
      <c r="H762" s="148"/>
      <c r="I762" s="181"/>
      <c r="J762" s="464"/>
      <c r="K762" s="181"/>
      <c r="L762" s="181"/>
      <c r="M762" s="181"/>
      <c r="N762" s="464"/>
      <c r="O762" s="181"/>
      <c r="P762" s="181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</row>
    <row r="763" spans="1:107" s="27" customFormat="1">
      <c r="A763" s="155"/>
      <c r="B763" s="155"/>
      <c r="C763" s="155"/>
      <c r="D763" s="155"/>
      <c r="E763" s="139"/>
      <c r="F763" s="139"/>
      <c r="G763" s="191"/>
      <c r="H763" s="148"/>
      <c r="I763" s="181"/>
      <c r="J763" s="464"/>
      <c r="K763" s="181"/>
      <c r="L763" s="181"/>
      <c r="M763" s="181"/>
      <c r="N763" s="464"/>
      <c r="O763" s="181"/>
      <c r="P763" s="181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</row>
    <row r="764" spans="1:107" s="27" customFormat="1">
      <c r="A764" s="155"/>
      <c r="B764" s="155"/>
      <c r="C764" s="155"/>
      <c r="D764" s="155"/>
      <c r="E764" s="139"/>
      <c r="F764" s="139"/>
      <c r="G764" s="191"/>
      <c r="H764" s="148"/>
      <c r="I764" s="181"/>
      <c r="J764" s="464"/>
      <c r="K764" s="181"/>
      <c r="L764" s="181"/>
      <c r="M764" s="181"/>
      <c r="N764" s="464"/>
      <c r="O764" s="181"/>
      <c r="P764" s="181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</row>
    <row r="765" spans="1:107" s="27" customFormat="1">
      <c r="A765" s="155"/>
      <c r="B765" s="155"/>
      <c r="C765" s="155"/>
      <c r="D765" s="155"/>
      <c r="E765" s="139"/>
      <c r="F765" s="139"/>
      <c r="G765" s="191"/>
      <c r="H765" s="148"/>
      <c r="I765" s="181"/>
      <c r="J765" s="464"/>
      <c r="K765" s="181"/>
      <c r="L765" s="181"/>
      <c r="M765" s="181"/>
      <c r="N765" s="464"/>
      <c r="O765" s="181"/>
      <c r="P765" s="181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</row>
    <row r="766" spans="1:107" s="27" customFormat="1">
      <c r="A766" s="155"/>
      <c r="B766" s="155"/>
      <c r="C766" s="155"/>
      <c r="D766" s="155"/>
      <c r="E766" s="139"/>
      <c r="F766" s="139"/>
      <c r="G766" s="191"/>
      <c r="H766" s="148"/>
      <c r="I766" s="181"/>
      <c r="J766" s="464"/>
      <c r="K766" s="181"/>
      <c r="L766" s="181"/>
      <c r="M766" s="181"/>
      <c r="N766" s="464"/>
      <c r="O766" s="181"/>
      <c r="P766" s="181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</row>
    <row r="767" spans="1:107" s="27" customFormat="1">
      <c r="A767" s="155"/>
      <c r="B767" s="155"/>
      <c r="C767" s="155"/>
      <c r="D767" s="155"/>
      <c r="E767" s="139"/>
      <c r="F767" s="139"/>
      <c r="G767" s="191"/>
      <c r="H767" s="148"/>
      <c r="I767" s="181"/>
      <c r="J767" s="464"/>
      <c r="K767" s="181"/>
      <c r="L767" s="181"/>
      <c r="M767" s="181"/>
      <c r="N767" s="464"/>
      <c r="O767" s="181"/>
      <c r="P767" s="181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</row>
    <row r="768" spans="1:107" s="27" customFormat="1">
      <c r="A768" s="155"/>
      <c r="B768" s="155"/>
      <c r="C768" s="155"/>
      <c r="D768" s="155"/>
      <c r="E768" s="139"/>
      <c r="F768" s="139"/>
      <c r="G768" s="191"/>
      <c r="H768" s="148"/>
      <c r="I768" s="181"/>
      <c r="J768" s="464"/>
      <c r="K768" s="181"/>
      <c r="L768" s="181"/>
      <c r="M768" s="181"/>
      <c r="N768" s="464"/>
      <c r="O768" s="181"/>
      <c r="P768" s="181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</row>
    <row r="769" spans="1:107" s="27" customFormat="1">
      <c r="A769" s="155"/>
      <c r="B769" s="155"/>
      <c r="C769" s="155"/>
      <c r="D769" s="155"/>
      <c r="E769" s="139"/>
      <c r="F769" s="139"/>
      <c r="G769" s="191"/>
      <c r="H769" s="148"/>
      <c r="I769" s="181"/>
      <c r="J769" s="464"/>
      <c r="K769" s="181"/>
      <c r="L769" s="181"/>
      <c r="M769" s="181"/>
      <c r="N769" s="464"/>
      <c r="O769" s="181"/>
      <c r="P769" s="181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</row>
    <row r="770" spans="1:107" s="27" customFormat="1">
      <c r="A770" s="155"/>
      <c r="B770" s="155"/>
      <c r="C770" s="155"/>
      <c r="D770" s="155"/>
      <c r="E770" s="139"/>
      <c r="F770" s="139"/>
      <c r="G770" s="191"/>
      <c r="H770" s="148"/>
      <c r="I770" s="181"/>
      <c r="J770" s="464"/>
      <c r="K770" s="181"/>
      <c r="L770" s="181"/>
      <c r="M770" s="181"/>
      <c r="N770" s="464"/>
      <c r="O770" s="181"/>
      <c r="P770" s="181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</row>
    <row r="771" spans="1:107" s="27" customFormat="1">
      <c r="A771" s="155"/>
      <c r="B771" s="155"/>
      <c r="C771" s="155"/>
      <c r="D771" s="155"/>
      <c r="E771" s="139"/>
      <c r="F771" s="139"/>
      <c r="G771" s="191"/>
      <c r="H771" s="148"/>
      <c r="I771" s="181"/>
      <c r="J771" s="464"/>
      <c r="K771" s="181"/>
      <c r="L771" s="181"/>
      <c r="M771" s="181"/>
      <c r="N771" s="464"/>
      <c r="O771" s="181"/>
      <c r="P771" s="181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</row>
    <row r="772" spans="1:107" s="27" customFormat="1">
      <c r="A772" s="155"/>
      <c r="B772" s="155"/>
      <c r="C772" s="155"/>
      <c r="D772" s="155"/>
      <c r="E772" s="139"/>
      <c r="F772" s="139"/>
      <c r="G772" s="191"/>
      <c r="H772" s="148"/>
      <c r="I772" s="181"/>
      <c r="J772" s="464"/>
      <c r="K772" s="181"/>
      <c r="L772" s="181"/>
      <c r="M772" s="181"/>
      <c r="N772" s="464"/>
      <c r="O772" s="181"/>
      <c r="P772" s="181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</row>
    <row r="773" spans="1:107" s="27" customFormat="1">
      <c r="A773" s="155"/>
      <c r="B773" s="155"/>
      <c r="C773" s="155"/>
      <c r="D773" s="155"/>
      <c r="E773" s="139"/>
      <c r="F773" s="139"/>
      <c r="G773" s="191"/>
      <c r="H773" s="148"/>
      <c r="I773" s="181"/>
      <c r="J773" s="464"/>
      <c r="K773" s="181"/>
      <c r="L773" s="181"/>
      <c r="M773" s="181"/>
      <c r="N773" s="464"/>
      <c r="O773" s="181"/>
      <c r="P773" s="181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</row>
    <row r="774" spans="1:107" s="27" customFormat="1">
      <c r="A774" s="155"/>
      <c r="B774" s="155"/>
      <c r="C774" s="155"/>
      <c r="D774" s="155"/>
      <c r="E774" s="139"/>
      <c r="F774" s="139"/>
      <c r="G774" s="191"/>
      <c r="H774" s="148"/>
      <c r="I774" s="181"/>
      <c r="J774" s="464"/>
      <c r="K774" s="181"/>
      <c r="L774" s="181"/>
      <c r="M774" s="181"/>
      <c r="N774" s="464"/>
      <c r="O774" s="181"/>
      <c r="P774" s="181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</row>
    <row r="775" spans="1:107" s="27" customFormat="1">
      <c r="A775" s="155"/>
      <c r="B775" s="155"/>
      <c r="C775" s="155"/>
      <c r="D775" s="155"/>
      <c r="E775" s="139"/>
      <c r="F775" s="139"/>
      <c r="G775" s="191"/>
      <c r="H775" s="148"/>
      <c r="I775" s="181"/>
      <c r="J775" s="464"/>
      <c r="K775" s="181"/>
      <c r="L775" s="181"/>
      <c r="M775" s="181"/>
      <c r="N775" s="464"/>
      <c r="O775" s="181"/>
      <c r="P775" s="181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</row>
    <row r="776" spans="1:107" s="27" customFormat="1">
      <c r="A776" s="155"/>
      <c r="B776" s="155"/>
      <c r="C776" s="155"/>
      <c r="D776" s="155"/>
      <c r="E776" s="139"/>
      <c r="F776" s="139"/>
      <c r="G776" s="191"/>
      <c r="H776" s="148"/>
      <c r="I776" s="181"/>
      <c r="J776" s="464"/>
      <c r="K776" s="181"/>
      <c r="L776" s="181"/>
      <c r="M776" s="181"/>
      <c r="N776" s="464"/>
      <c r="O776" s="181"/>
      <c r="P776" s="181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</row>
    <row r="777" spans="1:107" s="27" customFormat="1">
      <c r="A777" s="155"/>
      <c r="B777" s="155"/>
      <c r="C777" s="155"/>
      <c r="D777" s="155"/>
      <c r="E777" s="139"/>
      <c r="F777" s="139"/>
      <c r="G777" s="191"/>
      <c r="H777" s="148"/>
      <c r="I777" s="181"/>
      <c r="J777" s="464"/>
      <c r="K777" s="181"/>
      <c r="L777" s="181"/>
      <c r="M777" s="181"/>
      <c r="N777" s="464"/>
      <c r="O777" s="181"/>
      <c r="P777" s="181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</row>
    <row r="778" spans="1:107" s="27" customFormat="1">
      <c r="A778" s="155"/>
      <c r="B778" s="155"/>
      <c r="C778" s="155"/>
      <c r="D778" s="155"/>
      <c r="E778" s="139"/>
      <c r="F778" s="139"/>
      <c r="G778" s="191"/>
      <c r="H778" s="148"/>
      <c r="I778" s="181"/>
      <c r="J778" s="464"/>
      <c r="K778" s="181"/>
      <c r="L778" s="181"/>
      <c r="M778" s="181"/>
      <c r="N778" s="464"/>
      <c r="O778" s="181"/>
      <c r="P778" s="181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</row>
    <row r="779" spans="1:107" s="27" customFormat="1">
      <c r="A779" s="155"/>
      <c r="B779" s="155"/>
      <c r="C779" s="155"/>
      <c r="D779" s="155"/>
      <c r="E779" s="139"/>
      <c r="F779" s="139"/>
      <c r="G779" s="191"/>
      <c r="H779" s="148"/>
      <c r="I779" s="181"/>
      <c r="J779" s="464"/>
      <c r="K779" s="181"/>
      <c r="L779" s="181"/>
      <c r="M779" s="181"/>
      <c r="N779" s="464"/>
      <c r="O779" s="181"/>
      <c r="P779" s="181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</row>
    <row r="780" spans="1:107" s="27" customFormat="1">
      <c r="A780" s="155"/>
      <c r="B780" s="155"/>
      <c r="C780" s="155"/>
      <c r="D780" s="155"/>
      <c r="E780" s="139"/>
      <c r="F780" s="139"/>
      <c r="G780" s="191"/>
      <c r="H780" s="148"/>
      <c r="I780" s="181"/>
      <c r="J780" s="464"/>
      <c r="K780" s="181"/>
      <c r="L780" s="181"/>
      <c r="M780" s="181"/>
      <c r="N780" s="464"/>
      <c r="O780" s="181"/>
      <c r="P780" s="181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</row>
    <row r="781" spans="1:107" s="27" customFormat="1">
      <c r="A781" s="155"/>
      <c r="B781" s="155"/>
      <c r="C781" s="155"/>
      <c r="D781" s="155"/>
      <c r="E781" s="139"/>
      <c r="F781" s="139"/>
      <c r="G781" s="191"/>
      <c r="H781" s="148"/>
      <c r="I781" s="181"/>
      <c r="J781" s="464"/>
      <c r="K781" s="181"/>
      <c r="L781" s="181"/>
      <c r="M781" s="181"/>
      <c r="N781" s="464"/>
      <c r="O781" s="181"/>
      <c r="P781" s="181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</row>
    <row r="782" spans="1:107" s="27" customFormat="1">
      <c r="A782" s="155"/>
      <c r="B782" s="155"/>
      <c r="C782" s="155"/>
      <c r="D782" s="155"/>
      <c r="E782" s="139"/>
      <c r="F782" s="139"/>
      <c r="G782" s="191"/>
      <c r="H782" s="148"/>
      <c r="I782" s="181"/>
      <c r="J782" s="464"/>
      <c r="K782" s="181"/>
      <c r="L782" s="181"/>
      <c r="M782" s="181"/>
      <c r="N782" s="464"/>
      <c r="O782" s="181"/>
      <c r="P782" s="181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</row>
    <row r="783" spans="1:107" s="27" customFormat="1">
      <c r="A783" s="155"/>
      <c r="B783" s="155"/>
      <c r="C783" s="155"/>
      <c r="D783" s="155"/>
      <c r="E783" s="139"/>
      <c r="F783" s="139"/>
      <c r="G783" s="191"/>
      <c r="H783" s="148"/>
      <c r="I783" s="181"/>
      <c r="J783" s="464"/>
      <c r="K783" s="181"/>
      <c r="L783" s="181"/>
      <c r="M783" s="181"/>
      <c r="N783" s="464"/>
      <c r="O783" s="181"/>
      <c r="P783" s="181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</row>
    <row r="784" spans="1:107" s="27" customFormat="1">
      <c r="A784" s="155"/>
      <c r="B784" s="155"/>
      <c r="C784" s="155"/>
      <c r="D784" s="155"/>
      <c r="E784" s="139"/>
      <c r="F784" s="139"/>
      <c r="G784" s="191"/>
      <c r="H784" s="148"/>
      <c r="I784" s="181"/>
      <c r="J784" s="464"/>
      <c r="K784" s="181"/>
      <c r="L784" s="181"/>
      <c r="M784" s="181"/>
      <c r="N784" s="464"/>
      <c r="O784" s="181"/>
      <c r="P784" s="181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</row>
    <row r="785" spans="1:107" s="27" customFormat="1">
      <c r="A785" s="155"/>
      <c r="B785" s="155"/>
      <c r="C785" s="155"/>
      <c r="D785" s="155"/>
      <c r="E785" s="139"/>
      <c r="F785" s="139"/>
      <c r="G785" s="191"/>
      <c r="H785" s="148"/>
      <c r="I785" s="181"/>
      <c r="J785" s="464"/>
      <c r="K785" s="181"/>
      <c r="L785" s="181"/>
      <c r="M785" s="181"/>
      <c r="N785" s="464"/>
      <c r="O785" s="181"/>
      <c r="P785" s="181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</row>
  </sheetData>
  <mergeCells count="133">
    <mergeCell ref="P12:P13"/>
    <mergeCell ref="D168:E168"/>
    <mergeCell ref="D185:E185"/>
    <mergeCell ref="D186:E186"/>
    <mergeCell ref="A189:P189"/>
    <mergeCell ref="D171:E171"/>
    <mergeCell ref="D172:E172"/>
    <mergeCell ref="D173:E173"/>
    <mergeCell ref="D178:E178"/>
    <mergeCell ref="D179:E179"/>
    <mergeCell ref="G11:G13"/>
    <mergeCell ref="D155:E155"/>
    <mergeCell ref="D156:E156"/>
    <mergeCell ref="D162:E162"/>
    <mergeCell ref="D131:E131"/>
    <mergeCell ref="D132:E132"/>
    <mergeCell ref="D133:E133"/>
    <mergeCell ref="D134:E134"/>
    <mergeCell ref="D135:E135"/>
    <mergeCell ref="D144:E144"/>
    <mergeCell ref="D125:E125"/>
    <mergeCell ref="D126:E126"/>
    <mergeCell ref="C127:E127"/>
    <mergeCell ref="D128:E128"/>
    <mergeCell ref="D129:E129"/>
    <mergeCell ref="D130:E130"/>
    <mergeCell ref="A165:A177"/>
    <mergeCell ref="D165:E165"/>
    <mergeCell ref="D166:E166"/>
    <mergeCell ref="D167:E167"/>
    <mergeCell ref="D169:E169"/>
    <mergeCell ref="D170:E170"/>
    <mergeCell ref="B145:B151"/>
    <mergeCell ref="D145:E145"/>
    <mergeCell ref="D148:E148"/>
    <mergeCell ref="D151:E151"/>
    <mergeCell ref="D152:E152"/>
    <mergeCell ref="D157:E157"/>
    <mergeCell ref="D158:E158"/>
    <mergeCell ref="D159:E159"/>
    <mergeCell ref="D160:E160"/>
    <mergeCell ref="D161:E161"/>
    <mergeCell ref="D163:E163"/>
    <mergeCell ref="D164:E164"/>
    <mergeCell ref="D115:E115"/>
    <mergeCell ref="D116:E116"/>
    <mergeCell ref="D117:E117"/>
    <mergeCell ref="C118:C124"/>
    <mergeCell ref="D118:E118"/>
    <mergeCell ref="D121:E121"/>
    <mergeCell ref="D124:E124"/>
    <mergeCell ref="D110:E110"/>
    <mergeCell ref="D111:E111"/>
    <mergeCell ref="D112:E112"/>
    <mergeCell ref="D113:E113"/>
    <mergeCell ref="D105:E105"/>
    <mergeCell ref="D101:E101"/>
    <mergeCell ref="D82:E82"/>
    <mergeCell ref="D91:E91"/>
    <mergeCell ref="C92:E92"/>
    <mergeCell ref="D93:E93"/>
    <mergeCell ref="D94:E94"/>
    <mergeCell ref="D95:E95"/>
    <mergeCell ref="D114:E114"/>
    <mergeCell ref="D63:E63"/>
    <mergeCell ref="D70:E70"/>
    <mergeCell ref="D75:E75"/>
    <mergeCell ref="D96:E96"/>
    <mergeCell ref="D97:E97"/>
    <mergeCell ref="D98:E98"/>
    <mergeCell ref="C99:E99"/>
    <mergeCell ref="D100:E100"/>
    <mergeCell ref="C102:C104"/>
    <mergeCell ref="D102:E102"/>
    <mergeCell ref="D103:E103"/>
    <mergeCell ref="D104:E104"/>
    <mergeCell ref="D53:E53"/>
    <mergeCell ref="D54:E54"/>
    <mergeCell ref="D55:E55"/>
    <mergeCell ref="D58:E58"/>
    <mergeCell ref="B42:E42"/>
    <mergeCell ref="A43:A151"/>
    <mergeCell ref="C43:E43"/>
    <mergeCell ref="B44:B135"/>
    <mergeCell ref="C44:E44"/>
    <mergeCell ref="D45:E45"/>
    <mergeCell ref="D46:E46"/>
    <mergeCell ref="D47:E47"/>
    <mergeCell ref="D50:E50"/>
    <mergeCell ref="D76:E76"/>
    <mergeCell ref="D77:E77"/>
    <mergeCell ref="D78:E78"/>
    <mergeCell ref="D79:E79"/>
    <mergeCell ref="D80:E80"/>
    <mergeCell ref="D81:E81"/>
    <mergeCell ref="D59:E59"/>
    <mergeCell ref="D60:E60"/>
    <mergeCell ref="D106:E106"/>
    <mergeCell ref="D109:E109"/>
    <mergeCell ref="D61:E61"/>
    <mergeCell ref="D36:E36"/>
    <mergeCell ref="B37:B41"/>
    <mergeCell ref="D37:E37"/>
    <mergeCell ref="D38:E38"/>
    <mergeCell ref="D39:E39"/>
    <mergeCell ref="D40:E40"/>
    <mergeCell ref="D41:E41"/>
    <mergeCell ref="D51:E51"/>
    <mergeCell ref="D52:E52"/>
    <mergeCell ref="A190:K190"/>
    <mergeCell ref="H12:I12"/>
    <mergeCell ref="O12:O13"/>
    <mergeCell ref="A8:N8"/>
    <mergeCell ref="A11:C13"/>
    <mergeCell ref="D11:E13"/>
    <mergeCell ref="F11:F13"/>
    <mergeCell ref="B14:C14"/>
    <mergeCell ref="D14:E14"/>
    <mergeCell ref="D15:E15"/>
    <mergeCell ref="H11:J11"/>
    <mergeCell ref="J12:J13"/>
    <mergeCell ref="K11:N11"/>
    <mergeCell ref="K12:N12"/>
    <mergeCell ref="A16:A41"/>
    <mergeCell ref="D16:E16"/>
    <mergeCell ref="B17:B27"/>
    <mergeCell ref="D17:E17"/>
    <mergeCell ref="D22:E22"/>
    <mergeCell ref="D23:E23"/>
    <mergeCell ref="C24:C25"/>
    <mergeCell ref="D26:E26"/>
    <mergeCell ref="D27:E27"/>
    <mergeCell ref="D28:E28"/>
  </mergeCells>
  <pageMargins left="0.39370078740157483" right="0" top="0.62992125984251968" bottom="0.47244094488188981" header="0.47244094488188981" footer="0.39370078740157483"/>
  <pageSetup paperSize="9" scale="60" fitToHeight="6" orientation="landscape" r:id="rId1"/>
  <headerFoot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35"/>
  <sheetViews>
    <sheetView zoomScale="80" zoomScaleNormal="80" zoomScaleSheetLayoutView="70" workbookViewId="0">
      <selection activeCell="A2" sqref="A2"/>
    </sheetView>
  </sheetViews>
  <sheetFormatPr defaultRowHeight="12.75"/>
  <cols>
    <col min="1" max="1" width="6.42578125" style="74" customWidth="1"/>
    <col min="2" max="2" width="47.85546875" style="74" customWidth="1"/>
    <col min="3" max="3" width="14.28515625" style="74" customWidth="1"/>
    <col min="4" max="4" width="13.140625" style="74" customWidth="1"/>
    <col min="5" max="5" width="8.85546875" style="74" bestFit="1" customWidth="1"/>
    <col min="6" max="6" width="12.42578125" style="74" customWidth="1"/>
    <col min="7" max="7" width="13.7109375" style="74" customWidth="1"/>
    <col min="8" max="8" width="10.28515625" style="74" customWidth="1"/>
    <col min="9" max="256" width="9.140625" style="74"/>
    <col min="257" max="257" width="6.42578125" style="74" customWidth="1"/>
    <col min="258" max="258" width="47.85546875" style="74" customWidth="1"/>
    <col min="259" max="259" width="11" style="74" customWidth="1"/>
    <col min="260" max="260" width="10.7109375" style="74" customWidth="1"/>
    <col min="261" max="261" width="8.85546875" style="74" bestFit="1" customWidth="1"/>
    <col min="262" max="262" width="14.7109375" style="74" customWidth="1"/>
    <col min="263" max="263" width="12.42578125" style="74" customWidth="1"/>
    <col min="264" max="264" width="10.28515625" style="74" customWidth="1"/>
    <col min="265" max="512" width="9.140625" style="74"/>
    <col min="513" max="513" width="6.42578125" style="74" customWidth="1"/>
    <col min="514" max="514" width="47.85546875" style="74" customWidth="1"/>
    <col min="515" max="515" width="11" style="74" customWidth="1"/>
    <col min="516" max="516" width="10.7109375" style="74" customWidth="1"/>
    <col min="517" max="517" width="8.85546875" style="74" bestFit="1" customWidth="1"/>
    <col min="518" max="518" width="14.7109375" style="74" customWidth="1"/>
    <col min="519" max="519" width="12.42578125" style="74" customWidth="1"/>
    <col min="520" max="520" width="10.28515625" style="74" customWidth="1"/>
    <col min="521" max="768" width="9.140625" style="74"/>
    <col min="769" max="769" width="6.42578125" style="74" customWidth="1"/>
    <col min="770" max="770" width="47.85546875" style="74" customWidth="1"/>
    <col min="771" max="771" width="11" style="74" customWidth="1"/>
    <col min="772" max="772" width="10.7109375" style="74" customWidth="1"/>
    <col min="773" max="773" width="8.85546875" style="74" bestFit="1" customWidth="1"/>
    <col min="774" max="774" width="14.7109375" style="74" customWidth="1"/>
    <col min="775" max="775" width="12.42578125" style="74" customWidth="1"/>
    <col min="776" max="776" width="10.28515625" style="74" customWidth="1"/>
    <col min="777" max="1024" width="9.140625" style="74"/>
    <col min="1025" max="1025" width="6.42578125" style="74" customWidth="1"/>
    <col min="1026" max="1026" width="47.85546875" style="74" customWidth="1"/>
    <col min="1027" max="1027" width="11" style="74" customWidth="1"/>
    <col min="1028" max="1028" width="10.7109375" style="74" customWidth="1"/>
    <col min="1029" max="1029" width="8.85546875" style="74" bestFit="1" customWidth="1"/>
    <col min="1030" max="1030" width="14.7109375" style="74" customWidth="1"/>
    <col min="1031" max="1031" width="12.42578125" style="74" customWidth="1"/>
    <col min="1032" max="1032" width="10.28515625" style="74" customWidth="1"/>
    <col min="1033" max="1280" width="9.140625" style="74"/>
    <col min="1281" max="1281" width="6.42578125" style="74" customWidth="1"/>
    <col min="1282" max="1282" width="47.85546875" style="74" customWidth="1"/>
    <col min="1283" max="1283" width="11" style="74" customWidth="1"/>
    <col min="1284" max="1284" width="10.7109375" style="74" customWidth="1"/>
    <col min="1285" max="1285" width="8.85546875" style="74" bestFit="1" customWidth="1"/>
    <col min="1286" max="1286" width="14.7109375" style="74" customWidth="1"/>
    <col min="1287" max="1287" width="12.42578125" style="74" customWidth="1"/>
    <col min="1288" max="1288" width="10.28515625" style="74" customWidth="1"/>
    <col min="1289" max="1536" width="9.140625" style="74"/>
    <col min="1537" max="1537" width="6.42578125" style="74" customWidth="1"/>
    <col min="1538" max="1538" width="47.85546875" style="74" customWidth="1"/>
    <col min="1539" max="1539" width="11" style="74" customWidth="1"/>
    <col min="1540" max="1540" width="10.7109375" style="74" customWidth="1"/>
    <col min="1541" max="1541" width="8.85546875" style="74" bestFit="1" customWidth="1"/>
    <col min="1542" max="1542" width="14.7109375" style="74" customWidth="1"/>
    <col min="1543" max="1543" width="12.42578125" style="74" customWidth="1"/>
    <col min="1544" max="1544" width="10.28515625" style="74" customWidth="1"/>
    <col min="1545" max="1792" width="9.140625" style="74"/>
    <col min="1793" max="1793" width="6.42578125" style="74" customWidth="1"/>
    <col min="1794" max="1794" width="47.85546875" style="74" customWidth="1"/>
    <col min="1795" max="1795" width="11" style="74" customWidth="1"/>
    <col min="1796" max="1796" width="10.7109375" style="74" customWidth="1"/>
    <col min="1797" max="1797" width="8.85546875" style="74" bestFit="1" customWidth="1"/>
    <col min="1798" max="1798" width="14.7109375" style="74" customWidth="1"/>
    <col min="1799" max="1799" width="12.42578125" style="74" customWidth="1"/>
    <col min="1800" max="1800" width="10.28515625" style="74" customWidth="1"/>
    <col min="1801" max="2048" width="9.140625" style="74"/>
    <col min="2049" max="2049" width="6.42578125" style="74" customWidth="1"/>
    <col min="2050" max="2050" width="47.85546875" style="74" customWidth="1"/>
    <col min="2051" max="2051" width="11" style="74" customWidth="1"/>
    <col min="2052" max="2052" width="10.7109375" style="74" customWidth="1"/>
    <col min="2053" max="2053" width="8.85546875" style="74" bestFit="1" customWidth="1"/>
    <col min="2054" max="2054" width="14.7109375" style="74" customWidth="1"/>
    <col min="2055" max="2055" width="12.42578125" style="74" customWidth="1"/>
    <col min="2056" max="2056" width="10.28515625" style="74" customWidth="1"/>
    <col min="2057" max="2304" width="9.140625" style="74"/>
    <col min="2305" max="2305" width="6.42578125" style="74" customWidth="1"/>
    <col min="2306" max="2306" width="47.85546875" style="74" customWidth="1"/>
    <col min="2307" max="2307" width="11" style="74" customWidth="1"/>
    <col min="2308" max="2308" width="10.7109375" style="74" customWidth="1"/>
    <col min="2309" max="2309" width="8.85546875" style="74" bestFit="1" customWidth="1"/>
    <col min="2310" max="2310" width="14.7109375" style="74" customWidth="1"/>
    <col min="2311" max="2311" width="12.42578125" style="74" customWidth="1"/>
    <col min="2312" max="2312" width="10.28515625" style="74" customWidth="1"/>
    <col min="2313" max="2560" width="9.140625" style="74"/>
    <col min="2561" max="2561" width="6.42578125" style="74" customWidth="1"/>
    <col min="2562" max="2562" width="47.85546875" style="74" customWidth="1"/>
    <col min="2563" max="2563" width="11" style="74" customWidth="1"/>
    <col min="2564" max="2564" width="10.7109375" style="74" customWidth="1"/>
    <col min="2565" max="2565" width="8.85546875" style="74" bestFit="1" customWidth="1"/>
    <col min="2566" max="2566" width="14.7109375" style="74" customWidth="1"/>
    <col min="2567" max="2567" width="12.42578125" style="74" customWidth="1"/>
    <col min="2568" max="2568" width="10.28515625" style="74" customWidth="1"/>
    <col min="2569" max="2816" width="9.140625" style="74"/>
    <col min="2817" max="2817" width="6.42578125" style="74" customWidth="1"/>
    <col min="2818" max="2818" width="47.85546875" style="74" customWidth="1"/>
    <col min="2819" max="2819" width="11" style="74" customWidth="1"/>
    <col min="2820" max="2820" width="10.7109375" style="74" customWidth="1"/>
    <col min="2821" max="2821" width="8.85546875" style="74" bestFit="1" customWidth="1"/>
    <col min="2822" max="2822" width="14.7109375" style="74" customWidth="1"/>
    <col min="2823" max="2823" width="12.42578125" style="74" customWidth="1"/>
    <col min="2824" max="2824" width="10.28515625" style="74" customWidth="1"/>
    <col min="2825" max="3072" width="9.140625" style="74"/>
    <col min="3073" max="3073" width="6.42578125" style="74" customWidth="1"/>
    <col min="3074" max="3074" width="47.85546875" style="74" customWidth="1"/>
    <col min="3075" max="3075" width="11" style="74" customWidth="1"/>
    <col min="3076" max="3076" width="10.7109375" style="74" customWidth="1"/>
    <col min="3077" max="3077" width="8.85546875" style="74" bestFit="1" customWidth="1"/>
    <col min="3078" max="3078" width="14.7109375" style="74" customWidth="1"/>
    <col min="3079" max="3079" width="12.42578125" style="74" customWidth="1"/>
    <col min="3080" max="3080" width="10.28515625" style="74" customWidth="1"/>
    <col min="3081" max="3328" width="9.140625" style="74"/>
    <col min="3329" max="3329" width="6.42578125" style="74" customWidth="1"/>
    <col min="3330" max="3330" width="47.85546875" style="74" customWidth="1"/>
    <col min="3331" max="3331" width="11" style="74" customWidth="1"/>
    <col min="3332" max="3332" width="10.7109375" style="74" customWidth="1"/>
    <col min="3333" max="3333" width="8.85546875" style="74" bestFit="1" customWidth="1"/>
    <col min="3334" max="3334" width="14.7109375" style="74" customWidth="1"/>
    <col min="3335" max="3335" width="12.42578125" style="74" customWidth="1"/>
    <col min="3336" max="3336" width="10.28515625" style="74" customWidth="1"/>
    <col min="3337" max="3584" width="9.140625" style="74"/>
    <col min="3585" max="3585" width="6.42578125" style="74" customWidth="1"/>
    <col min="3586" max="3586" width="47.85546875" style="74" customWidth="1"/>
    <col min="3587" max="3587" width="11" style="74" customWidth="1"/>
    <col min="3588" max="3588" width="10.7109375" style="74" customWidth="1"/>
    <col min="3589" max="3589" width="8.85546875" style="74" bestFit="1" customWidth="1"/>
    <col min="3590" max="3590" width="14.7109375" style="74" customWidth="1"/>
    <col min="3591" max="3591" width="12.42578125" style="74" customWidth="1"/>
    <col min="3592" max="3592" width="10.28515625" style="74" customWidth="1"/>
    <col min="3593" max="3840" width="9.140625" style="74"/>
    <col min="3841" max="3841" width="6.42578125" style="74" customWidth="1"/>
    <col min="3842" max="3842" width="47.85546875" style="74" customWidth="1"/>
    <col min="3843" max="3843" width="11" style="74" customWidth="1"/>
    <col min="3844" max="3844" width="10.7109375" style="74" customWidth="1"/>
    <col min="3845" max="3845" width="8.85546875" style="74" bestFit="1" customWidth="1"/>
    <col min="3846" max="3846" width="14.7109375" style="74" customWidth="1"/>
    <col min="3847" max="3847" width="12.42578125" style="74" customWidth="1"/>
    <col min="3848" max="3848" width="10.28515625" style="74" customWidth="1"/>
    <col min="3849" max="4096" width="9.140625" style="74"/>
    <col min="4097" max="4097" width="6.42578125" style="74" customWidth="1"/>
    <col min="4098" max="4098" width="47.85546875" style="74" customWidth="1"/>
    <col min="4099" max="4099" width="11" style="74" customWidth="1"/>
    <col min="4100" max="4100" width="10.7109375" style="74" customWidth="1"/>
    <col min="4101" max="4101" width="8.85546875" style="74" bestFit="1" customWidth="1"/>
    <col min="4102" max="4102" width="14.7109375" style="74" customWidth="1"/>
    <col min="4103" max="4103" width="12.42578125" style="74" customWidth="1"/>
    <col min="4104" max="4104" width="10.28515625" style="74" customWidth="1"/>
    <col min="4105" max="4352" width="9.140625" style="74"/>
    <col min="4353" max="4353" width="6.42578125" style="74" customWidth="1"/>
    <col min="4354" max="4354" width="47.85546875" style="74" customWidth="1"/>
    <col min="4355" max="4355" width="11" style="74" customWidth="1"/>
    <col min="4356" max="4356" width="10.7109375" style="74" customWidth="1"/>
    <col min="4357" max="4357" width="8.85546875" style="74" bestFit="1" customWidth="1"/>
    <col min="4358" max="4358" width="14.7109375" style="74" customWidth="1"/>
    <col min="4359" max="4359" width="12.42578125" style="74" customWidth="1"/>
    <col min="4360" max="4360" width="10.28515625" style="74" customWidth="1"/>
    <col min="4361" max="4608" width="9.140625" style="74"/>
    <col min="4609" max="4609" width="6.42578125" style="74" customWidth="1"/>
    <col min="4610" max="4610" width="47.85546875" style="74" customWidth="1"/>
    <col min="4611" max="4611" width="11" style="74" customWidth="1"/>
    <col min="4612" max="4612" width="10.7109375" style="74" customWidth="1"/>
    <col min="4613" max="4613" width="8.85546875" style="74" bestFit="1" customWidth="1"/>
    <col min="4614" max="4614" width="14.7109375" style="74" customWidth="1"/>
    <col min="4615" max="4615" width="12.42578125" style="74" customWidth="1"/>
    <col min="4616" max="4616" width="10.28515625" style="74" customWidth="1"/>
    <col min="4617" max="4864" width="9.140625" style="74"/>
    <col min="4865" max="4865" width="6.42578125" style="74" customWidth="1"/>
    <col min="4866" max="4866" width="47.85546875" style="74" customWidth="1"/>
    <col min="4867" max="4867" width="11" style="74" customWidth="1"/>
    <col min="4868" max="4868" width="10.7109375" style="74" customWidth="1"/>
    <col min="4869" max="4869" width="8.85546875" style="74" bestFit="1" customWidth="1"/>
    <col min="4870" max="4870" width="14.7109375" style="74" customWidth="1"/>
    <col min="4871" max="4871" width="12.42578125" style="74" customWidth="1"/>
    <col min="4872" max="4872" width="10.28515625" style="74" customWidth="1"/>
    <col min="4873" max="5120" width="9.140625" style="74"/>
    <col min="5121" max="5121" width="6.42578125" style="74" customWidth="1"/>
    <col min="5122" max="5122" width="47.85546875" style="74" customWidth="1"/>
    <col min="5123" max="5123" width="11" style="74" customWidth="1"/>
    <col min="5124" max="5124" width="10.7109375" style="74" customWidth="1"/>
    <col min="5125" max="5125" width="8.85546875" style="74" bestFit="1" customWidth="1"/>
    <col min="5126" max="5126" width="14.7109375" style="74" customWidth="1"/>
    <col min="5127" max="5127" width="12.42578125" style="74" customWidth="1"/>
    <col min="5128" max="5128" width="10.28515625" style="74" customWidth="1"/>
    <col min="5129" max="5376" width="9.140625" style="74"/>
    <col min="5377" max="5377" width="6.42578125" style="74" customWidth="1"/>
    <col min="5378" max="5378" width="47.85546875" style="74" customWidth="1"/>
    <col min="5379" max="5379" width="11" style="74" customWidth="1"/>
    <col min="5380" max="5380" width="10.7109375" style="74" customWidth="1"/>
    <col min="5381" max="5381" width="8.85546875" style="74" bestFit="1" customWidth="1"/>
    <col min="5382" max="5382" width="14.7109375" style="74" customWidth="1"/>
    <col min="5383" max="5383" width="12.42578125" style="74" customWidth="1"/>
    <col min="5384" max="5384" width="10.28515625" style="74" customWidth="1"/>
    <col min="5385" max="5632" width="9.140625" style="74"/>
    <col min="5633" max="5633" width="6.42578125" style="74" customWidth="1"/>
    <col min="5634" max="5634" width="47.85546875" style="74" customWidth="1"/>
    <col min="5635" max="5635" width="11" style="74" customWidth="1"/>
    <col min="5636" max="5636" width="10.7109375" style="74" customWidth="1"/>
    <col min="5637" max="5637" width="8.85546875" style="74" bestFit="1" customWidth="1"/>
    <col min="5638" max="5638" width="14.7109375" style="74" customWidth="1"/>
    <col min="5639" max="5639" width="12.42578125" style="74" customWidth="1"/>
    <col min="5640" max="5640" width="10.28515625" style="74" customWidth="1"/>
    <col min="5641" max="5888" width="9.140625" style="74"/>
    <col min="5889" max="5889" width="6.42578125" style="74" customWidth="1"/>
    <col min="5890" max="5890" width="47.85546875" style="74" customWidth="1"/>
    <col min="5891" max="5891" width="11" style="74" customWidth="1"/>
    <col min="5892" max="5892" width="10.7109375" style="74" customWidth="1"/>
    <col min="5893" max="5893" width="8.85546875" style="74" bestFit="1" customWidth="1"/>
    <col min="5894" max="5894" width="14.7109375" style="74" customWidth="1"/>
    <col min="5895" max="5895" width="12.42578125" style="74" customWidth="1"/>
    <col min="5896" max="5896" width="10.28515625" style="74" customWidth="1"/>
    <col min="5897" max="6144" width="9.140625" style="74"/>
    <col min="6145" max="6145" width="6.42578125" style="74" customWidth="1"/>
    <col min="6146" max="6146" width="47.85546875" style="74" customWidth="1"/>
    <col min="6147" max="6147" width="11" style="74" customWidth="1"/>
    <col min="6148" max="6148" width="10.7109375" style="74" customWidth="1"/>
    <col min="6149" max="6149" width="8.85546875" style="74" bestFit="1" customWidth="1"/>
    <col min="6150" max="6150" width="14.7109375" style="74" customWidth="1"/>
    <col min="6151" max="6151" width="12.42578125" style="74" customWidth="1"/>
    <col min="6152" max="6152" width="10.28515625" style="74" customWidth="1"/>
    <col min="6153" max="6400" width="9.140625" style="74"/>
    <col min="6401" max="6401" width="6.42578125" style="74" customWidth="1"/>
    <col min="6402" max="6402" width="47.85546875" style="74" customWidth="1"/>
    <col min="6403" max="6403" width="11" style="74" customWidth="1"/>
    <col min="6404" max="6404" width="10.7109375" style="74" customWidth="1"/>
    <col min="6405" max="6405" width="8.85546875" style="74" bestFit="1" customWidth="1"/>
    <col min="6406" max="6406" width="14.7109375" style="74" customWidth="1"/>
    <col min="6407" max="6407" width="12.42578125" style="74" customWidth="1"/>
    <col min="6408" max="6408" width="10.28515625" style="74" customWidth="1"/>
    <col min="6409" max="6656" width="9.140625" style="74"/>
    <col min="6657" max="6657" width="6.42578125" style="74" customWidth="1"/>
    <col min="6658" max="6658" width="47.85546875" style="74" customWidth="1"/>
    <col min="6659" max="6659" width="11" style="74" customWidth="1"/>
    <col min="6660" max="6660" width="10.7109375" style="74" customWidth="1"/>
    <col min="6661" max="6661" width="8.85546875" style="74" bestFit="1" customWidth="1"/>
    <col min="6662" max="6662" width="14.7109375" style="74" customWidth="1"/>
    <col min="6663" max="6663" width="12.42578125" style="74" customWidth="1"/>
    <col min="6664" max="6664" width="10.28515625" style="74" customWidth="1"/>
    <col min="6665" max="6912" width="9.140625" style="74"/>
    <col min="6913" max="6913" width="6.42578125" style="74" customWidth="1"/>
    <col min="6914" max="6914" width="47.85546875" style="74" customWidth="1"/>
    <col min="6915" max="6915" width="11" style="74" customWidth="1"/>
    <col min="6916" max="6916" width="10.7109375" style="74" customWidth="1"/>
    <col min="6917" max="6917" width="8.85546875" style="74" bestFit="1" customWidth="1"/>
    <col min="6918" max="6918" width="14.7109375" style="74" customWidth="1"/>
    <col min="6919" max="6919" width="12.42578125" style="74" customWidth="1"/>
    <col min="6920" max="6920" width="10.28515625" style="74" customWidth="1"/>
    <col min="6921" max="7168" width="9.140625" style="74"/>
    <col min="7169" max="7169" width="6.42578125" style="74" customWidth="1"/>
    <col min="7170" max="7170" width="47.85546875" style="74" customWidth="1"/>
    <col min="7171" max="7171" width="11" style="74" customWidth="1"/>
    <col min="7172" max="7172" width="10.7109375" style="74" customWidth="1"/>
    <col min="7173" max="7173" width="8.85546875" style="74" bestFit="1" customWidth="1"/>
    <col min="7174" max="7174" width="14.7109375" style="74" customWidth="1"/>
    <col min="7175" max="7175" width="12.42578125" style="74" customWidth="1"/>
    <col min="7176" max="7176" width="10.28515625" style="74" customWidth="1"/>
    <col min="7177" max="7424" width="9.140625" style="74"/>
    <col min="7425" max="7425" width="6.42578125" style="74" customWidth="1"/>
    <col min="7426" max="7426" width="47.85546875" style="74" customWidth="1"/>
    <col min="7427" max="7427" width="11" style="74" customWidth="1"/>
    <col min="7428" max="7428" width="10.7109375" style="74" customWidth="1"/>
    <col min="7429" max="7429" width="8.85546875" style="74" bestFit="1" customWidth="1"/>
    <col min="7430" max="7430" width="14.7109375" style="74" customWidth="1"/>
    <col min="7431" max="7431" width="12.42578125" style="74" customWidth="1"/>
    <col min="7432" max="7432" width="10.28515625" style="74" customWidth="1"/>
    <col min="7433" max="7680" width="9.140625" style="74"/>
    <col min="7681" max="7681" width="6.42578125" style="74" customWidth="1"/>
    <col min="7682" max="7682" width="47.85546875" style="74" customWidth="1"/>
    <col min="7683" max="7683" width="11" style="74" customWidth="1"/>
    <col min="7684" max="7684" width="10.7109375" style="74" customWidth="1"/>
    <col min="7685" max="7685" width="8.85546875" style="74" bestFit="1" customWidth="1"/>
    <col min="7686" max="7686" width="14.7109375" style="74" customWidth="1"/>
    <col min="7687" max="7687" width="12.42578125" style="74" customWidth="1"/>
    <col min="7688" max="7688" width="10.28515625" style="74" customWidth="1"/>
    <col min="7689" max="7936" width="9.140625" style="74"/>
    <col min="7937" max="7937" width="6.42578125" style="74" customWidth="1"/>
    <col min="7938" max="7938" width="47.85546875" style="74" customWidth="1"/>
    <col min="7939" max="7939" width="11" style="74" customWidth="1"/>
    <col min="7940" max="7940" width="10.7109375" style="74" customWidth="1"/>
    <col min="7941" max="7941" width="8.85546875" style="74" bestFit="1" customWidth="1"/>
    <col min="7942" max="7942" width="14.7109375" style="74" customWidth="1"/>
    <col min="7943" max="7943" width="12.42578125" style="74" customWidth="1"/>
    <col min="7944" max="7944" width="10.28515625" style="74" customWidth="1"/>
    <col min="7945" max="8192" width="9.140625" style="74"/>
    <col min="8193" max="8193" width="6.42578125" style="74" customWidth="1"/>
    <col min="8194" max="8194" width="47.85546875" style="74" customWidth="1"/>
    <col min="8195" max="8195" width="11" style="74" customWidth="1"/>
    <col min="8196" max="8196" width="10.7109375" style="74" customWidth="1"/>
    <col min="8197" max="8197" width="8.85546875" style="74" bestFit="1" customWidth="1"/>
    <col min="8198" max="8198" width="14.7109375" style="74" customWidth="1"/>
    <col min="8199" max="8199" width="12.42578125" style="74" customWidth="1"/>
    <col min="8200" max="8200" width="10.28515625" style="74" customWidth="1"/>
    <col min="8201" max="8448" width="9.140625" style="74"/>
    <col min="8449" max="8449" width="6.42578125" style="74" customWidth="1"/>
    <col min="8450" max="8450" width="47.85546875" style="74" customWidth="1"/>
    <col min="8451" max="8451" width="11" style="74" customWidth="1"/>
    <col min="8452" max="8452" width="10.7109375" style="74" customWidth="1"/>
    <col min="8453" max="8453" width="8.85546875" style="74" bestFit="1" customWidth="1"/>
    <col min="8454" max="8454" width="14.7109375" style="74" customWidth="1"/>
    <col min="8455" max="8455" width="12.42578125" style="74" customWidth="1"/>
    <col min="8456" max="8456" width="10.28515625" style="74" customWidth="1"/>
    <col min="8457" max="8704" width="9.140625" style="74"/>
    <col min="8705" max="8705" width="6.42578125" style="74" customWidth="1"/>
    <col min="8706" max="8706" width="47.85546875" style="74" customWidth="1"/>
    <col min="8707" max="8707" width="11" style="74" customWidth="1"/>
    <col min="8708" max="8708" width="10.7109375" style="74" customWidth="1"/>
    <col min="8709" max="8709" width="8.85546875" style="74" bestFit="1" customWidth="1"/>
    <col min="8710" max="8710" width="14.7109375" style="74" customWidth="1"/>
    <col min="8711" max="8711" width="12.42578125" style="74" customWidth="1"/>
    <col min="8712" max="8712" width="10.28515625" style="74" customWidth="1"/>
    <col min="8713" max="8960" width="9.140625" style="74"/>
    <col min="8961" max="8961" width="6.42578125" style="74" customWidth="1"/>
    <col min="8962" max="8962" width="47.85546875" style="74" customWidth="1"/>
    <col min="8963" max="8963" width="11" style="74" customWidth="1"/>
    <col min="8964" max="8964" width="10.7109375" style="74" customWidth="1"/>
    <col min="8965" max="8965" width="8.85546875" style="74" bestFit="1" customWidth="1"/>
    <col min="8966" max="8966" width="14.7109375" style="74" customWidth="1"/>
    <col min="8967" max="8967" width="12.42578125" style="74" customWidth="1"/>
    <col min="8968" max="8968" width="10.28515625" style="74" customWidth="1"/>
    <col min="8969" max="9216" width="9.140625" style="74"/>
    <col min="9217" max="9217" width="6.42578125" style="74" customWidth="1"/>
    <col min="9218" max="9218" width="47.85546875" style="74" customWidth="1"/>
    <col min="9219" max="9219" width="11" style="74" customWidth="1"/>
    <col min="9220" max="9220" width="10.7109375" style="74" customWidth="1"/>
    <col min="9221" max="9221" width="8.85546875" style="74" bestFit="1" customWidth="1"/>
    <col min="9222" max="9222" width="14.7109375" style="74" customWidth="1"/>
    <col min="9223" max="9223" width="12.42578125" style="74" customWidth="1"/>
    <col min="9224" max="9224" width="10.28515625" style="74" customWidth="1"/>
    <col min="9225" max="9472" width="9.140625" style="74"/>
    <col min="9473" max="9473" width="6.42578125" style="74" customWidth="1"/>
    <col min="9474" max="9474" width="47.85546875" style="74" customWidth="1"/>
    <col min="9475" max="9475" width="11" style="74" customWidth="1"/>
    <col min="9476" max="9476" width="10.7109375" style="74" customWidth="1"/>
    <col min="9477" max="9477" width="8.85546875" style="74" bestFit="1" customWidth="1"/>
    <col min="9478" max="9478" width="14.7109375" style="74" customWidth="1"/>
    <col min="9479" max="9479" width="12.42578125" style="74" customWidth="1"/>
    <col min="9480" max="9480" width="10.28515625" style="74" customWidth="1"/>
    <col min="9481" max="9728" width="9.140625" style="74"/>
    <col min="9729" max="9729" width="6.42578125" style="74" customWidth="1"/>
    <col min="9730" max="9730" width="47.85546875" style="74" customWidth="1"/>
    <col min="9731" max="9731" width="11" style="74" customWidth="1"/>
    <col min="9732" max="9732" width="10.7109375" style="74" customWidth="1"/>
    <col min="9733" max="9733" width="8.85546875" style="74" bestFit="1" customWidth="1"/>
    <col min="9734" max="9734" width="14.7109375" style="74" customWidth="1"/>
    <col min="9735" max="9735" width="12.42578125" style="74" customWidth="1"/>
    <col min="9736" max="9736" width="10.28515625" style="74" customWidth="1"/>
    <col min="9737" max="9984" width="9.140625" style="74"/>
    <col min="9985" max="9985" width="6.42578125" style="74" customWidth="1"/>
    <col min="9986" max="9986" width="47.85546875" style="74" customWidth="1"/>
    <col min="9987" max="9987" width="11" style="74" customWidth="1"/>
    <col min="9988" max="9988" width="10.7109375" style="74" customWidth="1"/>
    <col min="9989" max="9989" width="8.85546875" style="74" bestFit="1" customWidth="1"/>
    <col min="9990" max="9990" width="14.7109375" style="74" customWidth="1"/>
    <col min="9991" max="9991" width="12.42578125" style="74" customWidth="1"/>
    <col min="9992" max="9992" width="10.28515625" style="74" customWidth="1"/>
    <col min="9993" max="10240" width="9.140625" style="74"/>
    <col min="10241" max="10241" width="6.42578125" style="74" customWidth="1"/>
    <col min="10242" max="10242" width="47.85546875" style="74" customWidth="1"/>
    <col min="10243" max="10243" width="11" style="74" customWidth="1"/>
    <col min="10244" max="10244" width="10.7109375" style="74" customWidth="1"/>
    <col min="10245" max="10245" width="8.85546875" style="74" bestFit="1" customWidth="1"/>
    <col min="10246" max="10246" width="14.7109375" style="74" customWidth="1"/>
    <col min="10247" max="10247" width="12.42578125" style="74" customWidth="1"/>
    <col min="10248" max="10248" width="10.28515625" style="74" customWidth="1"/>
    <col min="10249" max="10496" width="9.140625" style="74"/>
    <col min="10497" max="10497" width="6.42578125" style="74" customWidth="1"/>
    <col min="10498" max="10498" width="47.85546875" style="74" customWidth="1"/>
    <col min="10499" max="10499" width="11" style="74" customWidth="1"/>
    <col min="10500" max="10500" width="10.7109375" style="74" customWidth="1"/>
    <col min="10501" max="10501" width="8.85546875" style="74" bestFit="1" customWidth="1"/>
    <col min="10502" max="10502" width="14.7109375" style="74" customWidth="1"/>
    <col min="10503" max="10503" width="12.42578125" style="74" customWidth="1"/>
    <col min="10504" max="10504" width="10.28515625" style="74" customWidth="1"/>
    <col min="10505" max="10752" width="9.140625" style="74"/>
    <col min="10753" max="10753" width="6.42578125" style="74" customWidth="1"/>
    <col min="10754" max="10754" width="47.85546875" style="74" customWidth="1"/>
    <col min="10755" max="10755" width="11" style="74" customWidth="1"/>
    <col min="10756" max="10756" width="10.7109375" style="74" customWidth="1"/>
    <col min="10757" max="10757" width="8.85546875" style="74" bestFit="1" customWidth="1"/>
    <col min="10758" max="10758" width="14.7109375" style="74" customWidth="1"/>
    <col min="10759" max="10759" width="12.42578125" style="74" customWidth="1"/>
    <col min="10760" max="10760" width="10.28515625" style="74" customWidth="1"/>
    <col min="10761" max="11008" width="9.140625" style="74"/>
    <col min="11009" max="11009" width="6.42578125" style="74" customWidth="1"/>
    <col min="11010" max="11010" width="47.85546875" style="74" customWidth="1"/>
    <col min="11011" max="11011" width="11" style="74" customWidth="1"/>
    <col min="11012" max="11012" width="10.7109375" style="74" customWidth="1"/>
    <col min="11013" max="11013" width="8.85546875" style="74" bestFit="1" customWidth="1"/>
    <col min="11014" max="11014" width="14.7109375" style="74" customWidth="1"/>
    <col min="11015" max="11015" width="12.42578125" style="74" customWidth="1"/>
    <col min="11016" max="11016" width="10.28515625" style="74" customWidth="1"/>
    <col min="11017" max="11264" width="9.140625" style="74"/>
    <col min="11265" max="11265" width="6.42578125" style="74" customWidth="1"/>
    <col min="11266" max="11266" width="47.85546875" style="74" customWidth="1"/>
    <col min="11267" max="11267" width="11" style="74" customWidth="1"/>
    <col min="11268" max="11268" width="10.7109375" style="74" customWidth="1"/>
    <col min="11269" max="11269" width="8.85546875" style="74" bestFit="1" customWidth="1"/>
    <col min="11270" max="11270" width="14.7109375" style="74" customWidth="1"/>
    <col min="11271" max="11271" width="12.42578125" style="74" customWidth="1"/>
    <col min="11272" max="11272" width="10.28515625" style="74" customWidth="1"/>
    <col min="11273" max="11520" width="9.140625" style="74"/>
    <col min="11521" max="11521" width="6.42578125" style="74" customWidth="1"/>
    <col min="11522" max="11522" width="47.85546875" style="74" customWidth="1"/>
    <col min="11523" max="11523" width="11" style="74" customWidth="1"/>
    <col min="11524" max="11524" width="10.7109375" style="74" customWidth="1"/>
    <col min="11525" max="11525" width="8.85546875" style="74" bestFit="1" customWidth="1"/>
    <col min="11526" max="11526" width="14.7109375" style="74" customWidth="1"/>
    <col min="11527" max="11527" width="12.42578125" style="74" customWidth="1"/>
    <col min="11528" max="11528" width="10.28515625" style="74" customWidth="1"/>
    <col min="11529" max="11776" width="9.140625" style="74"/>
    <col min="11777" max="11777" width="6.42578125" style="74" customWidth="1"/>
    <col min="11778" max="11778" width="47.85546875" style="74" customWidth="1"/>
    <col min="11779" max="11779" width="11" style="74" customWidth="1"/>
    <col min="11780" max="11780" width="10.7109375" style="74" customWidth="1"/>
    <col min="11781" max="11781" width="8.85546875" style="74" bestFit="1" customWidth="1"/>
    <col min="11782" max="11782" width="14.7109375" style="74" customWidth="1"/>
    <col min="11783" max="11783" width="12.42578125" style="74" customWidth="1"/>
    <col min="11784" max="11784" width="10.28515625" style="74" customWidth="1"/>
    <col min="11785" max="12032" width="9.140625" style="74"/>
    <col min="12033" max="12033" width="6.42578125" style="74" customWidth="1"/>
    <col min="12034" max="12034" width="47.85546875" style="74" customWidth="1"/>
    <col min="12035" max="12035" width="11" style="74" customWidth="1"/>
    <col min="12036" max="12036" width="10.7109375" style="74" customWidth="1"/>
    <col min="12037" max="12037" width="8.85546875" style="74" bestFit="1" customWidth="1"/>
    <col min="12038" max="12038" width="14.7109375" style="74" customWidth="1"/>
    <col min="12039" max="12039" width="12.42578125" style="74" customWidth="1"/>
    <col min="12040" max="12040" width="10.28515625" style="74" customWidth="1"/>
    <col min="12041" max="12288" width="9.140625" style="74"/>
    <col min="12289" max="12289" width="6.42578125" style="74" customWidth="1"/>
    <col min="12290" max="12290" width="47.85546875" style="74" customWidth="1"/>
    <col min="12291" max="12291" width="11" style="74" customWidth="1"/>
    <col min="12292" max="12292" width="10.7109375" style="74" customWidth="1"/>
    <col min="12293" max="12293" width="8.85546875" style="74" bestFit="1" customWidth="1"/>
    <col min="12294" max="12294" width="14.7109375" style="74" customWidth="1"/>
    <col min="12295" max="12295" width="12.42578125" style="74" customWidth="1"/>
    <col min="12296" max="12296" width="10.28515625" style="74" customWidth="1"/>
    <col min="12297" max="12544" width="9.140625" style="74"/>
    <col min="12545" max="12545" width="6.42578125" style="74" customWidth="1"/>
    <col min="12546" max="12546" width="47.85546875" style="74" customWidth="1"/>
    <col min="12547" max="12547" width="11" style="74" customWidth="1"/>
    <col min="12548" max="12548" width="10.7109375" style="74" customWidth="1"/>
    <col min="12549" max="12549" width="8.85546875" style="74" bestFit="1" customWidth="1"/>
    <col min="12550" max="12550" width="14.7109375" style="74" customWidth="1"/>
    <col min="12551" max="12551" width="12.42578125" style="74" customWidth="1"/>
    <col min="12552" max="12552" width="10.28515625" style="74" customWidth="1"/>
    <col min="12553" max="12800" width="9.140625" style="74"/>
    <col min="12801" max="12801" width="6.42578125" style="74" customWidth="1"/>
    <col min="12802" max="12802" width="47.85546875" style="74" customWidth="1"/>
    <col min="12803" max="12803" width="11" style="74" customWidth="1"/>
    <col min="12804" max="12804" width="10.7109375" style="74" customWidth="1"/>
    <col min="12805" max="12805" width="8.85546875" style="74" bestFit="1" customWidth="1"/>
    <col min="12806" max="12806" width="14.7109375" style="74" customWidth="1"/>
    <col min="12807" max="12807" width="12.42578125" style="74" customWidth="1"/>
    <col min="12808" max="12808" width="10.28515625" style="74" customWidth="1"/>
    <col min="12809" max="13056" width="9.140625" style="74"/>
    <col min="13057" max="13057" width="6.42578125" style="74" customWidth="1"/>
    <col min="13058" max="13058" width="47.85546875" style="74" customWidth="1"/>
    <col min="13059" max="13059" width="11" style="74" customWidth="1"/>
    <col min="13060" max="13060" width="10.7109375" style="74" customWidth="1"/>
    <col min="13061" max="13061" width="8.85546875" style="74" bestFit="1" customWidth="1"/>
    <col min="13062" max="13062" width="14.7109375" style="74" customWidth="1"/>
    <col min="13063" max="13063" width="12.42578125" style="74" customWidth="1"/>
    <col min="13064" max="13064" width="10.28515625" style="74" customWidth="1"/>
    <col min="13065" max="13312" width="9.140625" style="74"/>
    <col min="13313" max="13313" width="6.42578125" style="74" customWidth="1"/>
    <col min="13314" max="13314" width="47.85546875" style="74" customWidth="1"/>
    <col min="13315" max="13315" width="11" style="74" customWidth="1"/>
    <col min="13316" max="13316" width="10.7109375" style="74" customWidth="1"/>
    <col min="13317" max="13317" width="8.85546875" style="74" bestFit="1" customWidth="1"/>
    <col min="13318" max="13318" width="14.7109375" style="74" customWidth="1"/>
    <col min="13319" max="13319" width="12.42578125" style="74" customWidth="1"/>
    <col min="13320" max="13320" width="10.28515625" style="74" customWidth="1"/>
    <col min="13321" max="13568" width="9.140625" style="74"/>
    <col min="13569" max="13569" width="6.42578125" style="74" customWidth="1"/>
    <col min="13570" max="13570" width="47.85546875" style="74" customWidth="1"/>
    <col min="13571" max="13571" width="11" style="74" customWidth="1"/>
    <col min="13572" max="13572" width="10.7109375" style="74" customWidth="1"/>
    <col min="13573" max="13573" width="8.85546875" style="74" bestFit="1" customWidth="1"/>
    <col min="13574" max="13574" width="14.7109375" style="74" customWidth="1"/>
    <col min="13575" max="13575" width="12.42578125" style="74" customWidth="1"/>
    <col min="13576" max="13576" width="10.28515625" style="74" customWidth="1"/>
    <col min="13577" max="13824" width="9.140625" style="74"/>
    <col min="13825" max="13825" width="6.42578125" style="74" customWidth="1"/>
    <col min="13826" max="13826" width="47.85546875" style="74" customWidth="1"/>
    <col min="13827" max="13827" width="11" style="74" customWidth="1"/>
    <col min="13828" max="13828" width="10.7109375" style="74" customWidth="1"/>
    <col min="13829" max="13829" width="8.85546875" style="74" bestFit="1" customWidth="1"/>
    <col min="13830" max="13830" width="14.7109375" style="74" customWidth="1"/>
    <col min="13831" max="13831" width="12.42578125" style="74" customWidth="1"/>
    <col min="13832" max="13832" width="10.28515625" style="74" customWidth="1"/>
    <col min="13833" max="14080" width="9.140625" style="74"/>
    <col min="14081" max="14081" width="6.42578125" style="74" customWidth="1"/>
    <col min="14082" max="14082" width="47.85546875" style="74" customWidth="1"/>
    <col min="14083" max="14083" width="11" style="74" customWidth="1"/>
    <col min="14084" max="14084" width="10.7109375" style="74" customWidth="1"/>
    <col min="14085" max="14085" width="8.85546875" style="74" bestFit="1" customWidth="1"/>
    <col min="14086" max="14086" width="14.7109375" style="74" customWidth="1"/>
    <col min="14087" max="14087" width="12.42578125" style="74" customWidth="1"/>
    <col min="14088" max="14088" width="10.28515625" style="74" customWidth="1"/>
    <col min="14089" max="14336" width="9.140625" style="74"/>
    <col min="14337" max="14337" width="6.42578125" style="74" customWidth="1"/>
    <col min="14338" max="14338" width="47.85546875" style="74" customWidth="1"/>
    <col min="14339" max="14339" width="11" style="74" customWidth="1"/>
    <col min="14340" max="14340" width="10.7109375" style="74" customWidth="1"/>
    <col min="14341" max="14341" width="8.85546875" style="74" bestFit="1" customWidth="1"/>
    <col min="14342" max="14342" width="14.7109375" style="74" customWidth="1"/>
    <col min="14343" max="14343" width="12.42578125" style="74" customWidth="1"/>
    <col min="14344" max="14344" width="10.28515625" style="74" customWidth="1"/>
    <col min="14345" max="14592" width="9.140625" style="74"/>
    <col min="14593" max="14593" width="6.42578125" style="74" customWidth="1"/>
    <col min="14594" max="14594" width="47.85546875" style="74" customWidth="1"/>
    <col min="14595" max="14595" width="11" style="74" customWidth="1"/>
    <col min="14596" max="14596" width="10.7109375" style="74" customWidth="1"/>
    <col min="14597" max="14597" width="8.85546875" style="74" bestFit="1" customWidth="1"/>
    <col min="14598" max="14598" width="14.7109375" style="74" customWidth="1"/>
    <col min="14599" max="14599" width="12.42578125" style="74" customWidth="1"/>
    <col min="14600" max="14600" width="10.28515625" style="74" customWidth="1"/>
    <col min="14601" max="14848" width="9.140625" style="74"/>
    <col min="14849" max="14849" width="6.42578125" style="74" customWidth="1"/>
    <col min="14850" max="14850" width="47.85546875" style="74" customWidth="1"/>
    <col min="14851" max="14851" width="11" style="74" customWidth="1"/>
    <col min="14852" max="14852" width="10.7109375" style="74" customWidth="1"/>
    <col min="14853" max="14853" width="8.85546875" style="74" bestFit="1" customWidth="1"/>
    <col min="14854" max="14854" width="14.7109375" style="74" customWidth="1"/>
    <col min="14855" max="14855" width="12.42578125" style="74" customWidth="1"/>
    <col min="14856" max="14856" width="10.28515625" style="74" customWidth="1"/>
    <col min="14857" max="15104" width="9.140625" style="74"/>
    <col min="15105" max="15105" width="6.42578125" style="74" customWidth="1"/>
    <col min="15106" max="15106" width="47.85546875" style="74" customWidth="1"/>
    <col min="15107" max="15107" width="11" style="74" customWidth="1"/>
    <col min="15108" max="15108" width="10.7109375" style="74" customWidth="1"/>
    <col min="15109" max="15109" width="8.85546875" style="74" bestFit="1" customWidth="1"/>
    <col min="15110" max="15110" width="14.7109375" style="74" customWidth="1"/>
    <col min="15111" max="15111" width="12.42578125" style="74" customWidth="1"/>
    <col min="15112" max="15112" width="10.28515625" style="74" customWidth="1"/>
    <col min="15113" max="15360" width="9.140625" style="74"/>
    <col min="15361" max="15361" width="6.42578125" style="74" customWidth="1"/>
    <col min="15362" max="15362" width="47.85546875" style="74" customWidth="1"/>
    <col min="15363" max="15363" width="11" style="74" customWidth="1"/>
    <col min="15364" max="15364" width="10.7109375" style="74" customWidth="1"/>
    <col min="15365" max="15365" width="8.85546875" style="74" bestFit="1" customWidth="1"/>
    <col min="15366" max="15366" width="14.7109375" style="74" customWidth="1"/>
    <col min="15367" max="15367" width="12.42578125" style="74" customWidth="1"/>
    <col min="15368" max="15368" width="10.28515625" style="74" customWidth="1"/>
    <col min="15369" max="15616" width="9.140625" style="74"/>
    <col min="15617" max="15617" width="6.42578125" style="74" customWidth="1"/>
    <col min="15618" max="15618" width="47.85546875" style="74" customWidth="1"/>
    <col min="15619" max="15619" width="11" style="74" customWidth="1"/>
    <col min="15620" max="15620" width="10.7109375" style="74" customWidth="1"/>
    <col min="15621" max="15621" width="8.85546875" style="74" bestFit="1" customWidth="1"/>
    <col min="15622" max="15622" width="14.7109375" style="74" customWidth="1"/>
    <col min="15623" max="15623" width="12.42578125" style="74" customWidth="1"/>
    <col min="15624" max="15624" width="10.28515625" style="74" customWidth="1"/>
    <col min="15625" max="15872" width="9.140625" style="74"/>
    <col min="15873" max="15873" width="6.42578125" style="74" customWidth="1"/>
    <col min="15874" max="15874" width="47.85546875" style="74" customWidth="1"/>
    <col min="15875" max="15875" width="11" style="74" customWidth="1"/>
    <col min="15876" max="15876" width="10.7109375" style="74" customWidth="1"/>
    <col min="15877" max="15877" width="8.85546875" style="74" bestFit="1" customWidth="1"/>
    <col min="15878" max="15878" width="14.7109375" style="74" customWidth="1"/>
    <col min="15879" max="15879" width="12.42578125" style="74" customWidth="1"/>
    <col min="15880" max="15880" width="10.28515625" style="74" customWidth="1"/>
    <col min="15881" max="16128" width="9.140625" style="74"/>
    <col min="16129" max="16129" width="6.42578125" style="74" customWidth="1"/>
    <col min="16130" max="16130" width="47.85546875" style="74" customWidth="1"/>
    <col min="16131" max="16131" width="11" style="74" customWidth="1"/>
    <col min="16132" max="16132" width="10.7109375" style="74" customWidth="1"/>
    <col min="16133" max="16133" width="8.85546875" style="74" bestFit="1" customWidth="1"/>
    <col min="16134" max="16134" width="14.7109375" style="74" customWidth="1"/>
    <col min="16135" max="16135" width="12.42578125" style="74" customWidth="1"/>
    <col min="16136" max="16136" width="10.28515625" style="74" customWidth="1"/>
    <col min="16137" max="16384" width="9.140625" style="74"/>
  </cols>
  <sheetData>
    <row r="1" spans="1:15" ht="15.75">
      <c r="A1" s="6" t="s">
        <v>698</v>
      </c>
      <c r="B1" s="134"/>
      <c r="C1" s="134"/>
      <c r="D1" s="134"/>
      <c r="E1" s="134"/>
      <c r="F1" s="134"/>
      <c r="G1" s="134"/>
      <c r="H1" s="134"/>
    </row>
    <row r="2" spans="1:15" ht="15.75">
      <c r="A2" s="6" t="s">
        <v>207</v>
      </c>
      <c r="B2" s="134"/>
      <c r="C2" s="134"/>
      <c r="D2" s="134"/>
      <c r="E2" s="134"/>
      <c r="F2" s="134"/>
      <c r="G2" s="134"/>
      <c r="H2" s="134"/>
    </row>
    <row r="3" spans="1:15" ht="15.75">
      <c r="A3" s="93" t="s">
        <v>395</v>
      </c>
      <c r="B3" s="134"/>
      <c r="C3" s="134"/>
      <c r="D3" s="134"/>
      <c r="E3" s="134"/>
      <c r="F3" s="134"/>
      <c r="G3" s="134"/>
      <c r="H3" s="134"/>
    </row>
    <row r="4" spans="1:15" ht="15.75">
      <c r="A4" s="93" t="s">
        <v>209</v>
      </c>
      <c r="B4" s="134"/>
      <c r="C4" s="134"/>
      <c r="D4" s="134"/>
      <c r="E4" s="134"/>
      <c r="F4" s="134"/>
      <c r="G4" s="134"/>
      <c r="H4" s="134"/>
    </row>
    <row r="5" spans="1:15" ht="15">
      <c r="A5" s="13"/>
      <c r="B5" s="134"/>
      <c r="C5" s="134"/>
      <c r="D5" s="134"/>
      <c r="E5" s="134"/>
      <c r="F5" s="134"/>
      <c r="G5" s="134"/>
      <c r="H5" s="134"/>
    </row>
    <row r="6" spans="1:15" ht="15">
      <c r="A6" s="13"/>
      <c r="B6" s="134"/>
      <c r="C6" s="134"/>
      <c r="D6" s="134"/>
      <c r="E6" s="134"/>
      <c r="F6" s="134"/>
      <c r="G6" s="134"/>
      <c r="H6" s="134"/>
    </row>
    <row r="7" spans="1:15" ht="15">
      <c r="A7" s="134"/>
      <c r="B7" s="134"/>
      <c r="C7" s="134"/>
      <c r="D7" s="134"/>
      <c r="E7" s="134"/>
      <c r="F7" s="134"/>
      <c r="G7" s="134" t="s">
        <v>48</v>
      </c>
      <c r="H7" s="134"/>
    </row>
    <row r="8" spans="1:15" ht="15">
      <c r="A8" s="134"/>
      <c r="B8" s="781" t="s">
        <v>239</v>
      </c>
      <c r="C8" s="781"/>
      <c r="D8" s="781"/>
      <c r="E8" s="781"/>
      <c r="F8" s="781"/>
      <c r="G8" s="781"/>
      <c r="H8" s="781"/>
    </row>
    <row r="9" spans="1:15">
      <c r="A9" s="133"/>
      <c r="B9" s="133"/>
      <c r="C9" s="133"/>
      <c r="D9" s="133"/>
      <c r="E9" s="133"/>
      <c r="F9" s="133"/>
      <c r="G9" s="133"/>
      <c r="H9" s="133"/>
    </row>
    <row r="10" spans="1:15" ht="13.5" thickBot="1">
      <c r="H10" s="332" t="s">
        <v>39</v>
      </c>
    </row>
    <row r="11" spans="1:15" ht="13.5" thickBot="1">
      <c r="A11" s="333" t="s">
        <v>40</v>
      </c>
      <c r="B11" s="782" t="s">
        <v>41</v>
      </c>
      <c r="C11" s="784" t="s">
        <v>525</v>
      </c>
      <c r="D11" s="785"/>
      <c r="E11" s="786" t="s">
        <v>240</v>
      </c>
      <c r="F11" s="784" t="s">
        <v>526</v>
      </c>
      <c r="G11" s="785"/>
      <c r="H11" s="786" t="s">
        <v>241</v>
      </c>
    </row>
    <row r="12" spans="1:15" ht="13.5" thickBot="1">
      <c r="A12" s="334" t="s">
        <v>42</v>
      </c>
      <c r="B12" s="783"/>
      <c r="C12" s="335" t="s">
        <v>43</v>
      </c>
      <c r="D12" s="336" t="s">
        <v>44</v>
      </c>
      <c r="E12" s="787"/>
      <c r="F12" s="335" t="s">
        <v>43</v>
      </c>
      <c r="G12" s="337" t="s">
        <v>516</v>
      </c>
      <c r="H12" s="787"/>
    </row>
    <row r="13" spans="1:15" s="343" customFormat="1">
      <c r="A13" s="338">
        <v>0</v>
      </c>
      <c r="B13" s="339">
        <v>1</v>
      </c>
      <c r="C13" s="338">
        <v>2</v>
      </c>
      <c r="D13" s="340">
        <v>3</v>
      </c>
      <c r="E13" s="341">
        <v>4</v>
      </c>
      <c r="F13" s="338">
        <v>5</v>
      </c>
      <c r="G13" s="512">
        <v>6</v>
      </c>
      <c r="H13" s="342">
        <v>7</v>
      </c>
    </row>
    <row r="14" spans="1:15" s="343" customFormat="1">
      <c r="A14" s="344" t="s">
        <v>4</v>
      </c>
      <c r="B14" s="345" t="s">
        <v>491</v>
      </c>
      <c r="C14" s="346">
        <f>C15+C16</f>
        <v>3548771.2955719754</v>
      </c>
      <c r="D14" s="347">
        <f>SUM(D15:D16)</f>
        <v>4296866.9120900007</v>
      </c>
      <c r="E14" s="348">
        <f>D14/C14</f>
        <v>1.2108041218242132</v>
      </c>
      <c r="F14" s="346">
        <f>SUM(F15:F16)</f>
        <v>3872627.5860779015</v>
      </c>
      <c r="G14" s="347">
        <f>SUM(G15:G16)</f>
        <v>3920501.1379</v>
      </c>
      <c r="H14" s="349">
        <f>G14/F14</f>
        <v>1.0123620334664256</v>
      </c>
      <c r="I14" s="543"/>
      <c r="J14" s="543"/>
      <c r="K14" s="543"/>
      <c r="L14" s="543"/>
      <c r="M14" s="543"/>
      <c r="N14" s="543"/>
      <c r="O14" s="542"/>
    </row>
    <row r="15" spans="1:15">
      <c r="A15" s="344">
        <v>1</v>
      </c>
      <c r="B15" s="350" t="s">
        <v>492</v>
      </c>
      <c r="C15" s="351">
        <v>3518989.5233919756</v>
      </c>
      <c r="D15" s="352">
        <v>4179242.4276000005</v>
      </c>
      <c r="E15" s="348">
        <f>D15/C15</f>
        <v>1.1876257089767073</v>
      </c>
      <c r="F15" s="351">
        <v>3794248.3995179017</v>
      </c>
      <c r="G15" s="352">
        <v>3811193.7981699998</v>
      </c>
      <c r="H15" s="273">
        <f>G15/F15</f>
        <v>1.0044660751927184</v>
      </c>
      <c r="I15" s="543"/>
      <c r="J15" s="543"/>
      <c r="K15" s="543"/>
      <c r="L15" s="543"/>
      <c r="M15" s="543"/>
      <c r="N15" s="543"/>
    </row>
    <row r="16" spans="1:15" ht="13.5" thickBot="1">
      <c r="A16" s="353" t="s">
        <v>59</v>
      </c>
      <c r="B16" s="354" t="s">
        <v>187</v>
      </c>
      <c r="C16" s="355">
        <v>29781.77218</v>
      </c>
      <c r="D16" s="356">
        <v>117624.48448999999</v>
      </c>
      <c r="E16" s="357">
        <f>D16/C16</f>
        <v>3.9495461780810652</v>
      </c>
      <c r="F16" s="355">
        <v>78379.186560000002</v>
      </c>
      <c r="G16" s="356">
        <v>109307.33973000001</v>
      </c>
      <c r="H16" s="358">
        <f>G16/F16</f>
        <v>1.394596506131436</v>
      </c>
      <c r="I16" s="543"/>
      <c r="J16" s="543"/>
      <c r="K16" s="543"/>
      <c r="L16" s="543"/>
      <c r="M16" s="543"/>
      <c r="N16" s="543"/>
    </row>
    <row r="17" spans="1:9">
      <c r="A17" s="5" t="s">
        <v>493</v>
      </c>
    </row>
    <row r="18" spans="1:9">
      <c r="C18" s="359"/>
      <c r="D18" s="359"/>
      <c r="E18" s="359"/>
      <c r="F18" s="359"/>
      <c r="G18" s="359"/>
      <c r="H18" s="359"/>
    </row>
    <row r="19" spans="1:9">
      <c r="B19" s="88" t="s">
        <v>310</v>
      </c>
      <c r="C19" s="230"/>
      <c r="D19" s="230"/>
      <c r="E19" s="230"/>
      <c r="F19" s="230"/>
      <c r="G19" s="230"/>
      <c r="H19" s="230"/>
    </row>
    <row r="20" spans="1:9">
      <c r="B20" s="89" t="s">
        <v>319</v>
      </c>
      <c r="C20" s="230"/>
      <c r="D20" s="230"/>
      <c r="E20" s="230"/>
      <c r="F20" s="230"/>
      <c r="G20" s="230"/>
      <c r="H20" s="230"/>
    </row>
    <row r="21" spans="1:9">
      <c r="B21" s="83"/>
      <c r="C21" s="230"/>
      <c r="D21" s="230"/>
      <c r="E21" s="230"/>
      <c r="F21" s="230"/>
      <c r="G21" s="230"/>
      <c r="H21" s="230"/>
      <c r="I21" s="133"/>
    </row>
    <row r="22" spans="1:9">
      <c r="B22" s="88" t="s">
        <v>311</v>
      </c>
      <c r="C22" s="66"/>
      <c r="D22" s="70"/>
      <c r="E22" s="70"/>
      <c r="F22" s="70"/>
      <c r="G22" s="69"/>
      <c r="H22" s="69"/>
      <c r="I22" s="69"/>
    </row>
    <row r="23" spans="1:9">
      <c r="B23" s="89" t="s">
        <v>317</v>
      </c>
    </row>
    <row r="24" spans="1:9" ht="14.25">
      <c r="B24" s="129"/>
    </row>
    <row r="25" spans="1:9">
      <c r="B25" s="89" t="s">
        <v>311</v>
      </c>
    </row>
    <row r="26" spans="1:9">
      <c r="B26" s="83" t="s">
        <v>402</v>
      </c>
    </row>
    <row r="27" spans="1:9">
      <c r="B27" s="83"/>
    </row>
    <row r="28" spans="1:9">
      <c r="B28" s="89" t="s">
        <v>311</v>
      </c>
    </row>
    <row r="29" spans="1:9">
      <c r="B29" s="83" t="s">
        <v>403</v>
      </c>
    </row>
    <row r="30" spans="1:9">
      <c r="B30" s="83"/>
    </row>
    <row r="31" spans="1:9">
      <c r="B31" s="89" t="s">
        <v>311</v>
      </c>
    </row>
    <row r="32" spans="1:9">
      <c r="B32" s="83" t="s">
        <v>400</v>
      </c>
    </row>
    <row r="33" spans="2:2">
      <c r="B33" s="83"/>
    </row>
    <row r="34" spans="2:2">
      <c r="B34" s="83" t="s">
        <v>308</v>
      </c>
    </row>
    <row r="35" spans="2:2">
      <c r="B35" s="83" t="s">
        <v>309</v>
      </c>
    </row>
  </sheetData>
  <mergeCells count="6">
    <mergeCell ref="B8:H8"/>
    <mergeCell ref="B11:B12"/>
    <mergeCell ref="C11:D11"/>
    <mergeCell ref="E11:E12"/>
    <mergeCell ref="F11:G11"/>
    <mergeCell ref="H11:H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02"/>
  <sheetViews>
    <sheetView view="pageBreakPreview" zoomScale="80" zoomScaleNormal="80" zoomScaleSheetLayoutView="80" workbookViewId="0">
      <pane xSplit="3" ySplit="7" topLeftCell="D105" activePane="bottomRight" state="frozen"/>
      <selection pane="topRight" activeCell="D1" sqref="D1"/>
      <selection pane="bottomLeft" activeCell="A8" sqref="A8"/>
      <selection pane="bottomRight" activeCell="I105" sqref="I105"/>
    </sheetView>
  </sheetViews>
  <sheetFormatPr defaultColWidth="9.140625" defaultRowHeight="14.25"/>
  <cols>
    <col min="1" max="1" width="5.5703125" style="398" bestFit="1" customWidth="1"/>
    <col min="2" max="2" width="4.5703125" style="399" bestFit="1" customWidth="1"/>
    <col min="3" max="3" width="59.85546875" style="400" customWidth="1"/>
    <col min="4" max="4" width="19" style="401" customWidth="1"/>
    <col min="5" max="5" width="15.5703125" style="400" customWidth="1"/>
    <col min="6" max="7" width="14.140625" style="399" customWidth="1"/>
    <col min="8" max="9" width="13.5703125" style="399" customWidth="1"/>
    <col min="10" max="10" width="13.28515625" style="399" customWidth="1"/>
    <col min="11" max="11" width="34.5703125" style="537" customWidth="1"/>
    <col min="12" max="15" width="9.140625" style="537"/>
    <col min="16" max="16384" width="9.140625" style="399"/>
  </cols>
  <sheetData>
    <row r="1" spans="1:16" ht="26.1" customHeight="1">
      <c r="A1" s="6" t="s">
        <v>698</v>
      </c>
      <c r="B1" s="134"/>
      <c r="C1" s="134"/>
      <c r="D1" s="134"/>
      <c r="E1" s="134"/>
      <c r="F1" s="134"/>
      <c r="G1" s="134"/>
      <c r="H1" s="134"/>
      <c r="I1" s="74"/>
      <c r="J1" s="74"/>
    </row>
    <row r="2" spans="1:16" ht="15.75">
      <c r="A2" s="6" t="s">
        <v>207</v>
      </c>
      <c r="B2" s="134"/>
      <c r="C2" s="134"/>
      <c r="D2" s="134"/>
      <c r="E2" s="134"/>
      <c r="F2" s="134"/>
      <c r="G2" s="134"/>
      <c r="H2" s="134"/>
      <c r="I2" s="74"/>
      <c r="J2" s="74"/>
    </row>
    <row r="3" spans="1:16" ht="15.75">
      <c r="A3" s="93" t="s">
        <v>395</v>
      </c>
      <c r="B3" s="134"/>
      <c r="C3" s="134"/>
      <c r="D3" s="134"/>
      <c r="E3" s="134"/>
      <c r="F3" s="134"/>
      <c r="G3" s="134"/>
      <c r="H3" s="134"/>
      <c r="I3" s="74"/>
      <c r="J3" s="74"/>
    </row>
    <row r="4" spans="1:16" ht="15.75">
      <c r="A4" s="93" t="s">
        <v>209</v>
      </c>
      <c r="B4" s="134"/>
      <c r="C4" s="134"/>
      <c r="D4" s="134"/>
      <c r="E4" s="134"/>
      <c r="F4" s="134"/>
      <c r="G4" s="134"/>
      <c r="H4" s="134"/>
      <c r="I4" s="74"/>
      <c r="J4" s="74"/>
    </row>
    <row r="5" spans="1:16" ht="15">
      <c r="H5" s="402" t="s">
        <v>58</v>
      </c>
    </row>
    <row r="6" spans="1:16" ht="15">
      <c r="A6" s="788" t="s">
        <v>73</v>
      </c>
      <c r="B6" s="788"/>
      <c r="C6" s="788"/>
      <c r="D6" s="788"/>
      <c r="E6" s="788"/>
      <c r="F6" s="788"/>
      <c r="G6" s="788"/>
      <c r="H6" s="788"/>
      <c r="I6" s="403"/>
      <c r="J6" s="403"/>
    </row>
    <row r="7" spans="1:16" ht="15">
      <c r="A7" s="789"/>
      <c r="B7" s="789"/>
      <c r="C7" s="789"/>
      <c r="D7" s="789"/>
      <c r="E7" s="789"/>
      <c r="F7" s="789"/>
      <c r="G7" s="789"/>
      <c r="H7" s="789"/>
    </row>
    <row r="8" spans="1:16" ht="15.75" thickBot="1">
      <c r="F8" s="404"/>
      <c r="G8" s="404"/>
      <c r="I8" s="405" t="s">
        <v>39</v>
      </c>
    </row>
    <row r="9" spans="1:16" ht="15.75" thickBot="1">
      <c r="A9" s="790"/>
      <c r="B9" s="792"/>
      <c r="C9" s="794" t="s">
        <v>1</v>
      </c>
      <c r="D9" s="796" t="s">
        <v>527</v>
      </c>
      <c r="E9" s="798" t="s">
        <v>248</v>
      </c>
      <c r="F9" s="800">
        <v>2020</v>
      </c>
      <c r="G9" s="801"/>
      <c r="H9" s="802" t="s">
        <v>495</v>
      </c>
      <c r="I9" s="802"/>
      <c r="J9" s="803"/>
      <c r="K9" s="399"/>
      <c r="L9" s="399"/>
      <c r="M9" s="399"/>
      <c r="N9" s="399"/>
      <c r="O9" s="399"/>
    </row>
    <row r="10" spans="1:16" ht="30.75" thickBot="1">
      <c r="A10" s="791"/>
      <c r="B10" s="793"/>
      <c r="C10" s="795"/>
      <c r="D10" s="797"/>
      <c r="E10" s="799"/>
      <c r="F10" s="621" t="s">
        <v>528</v>
      </c>
      <c r="G10" s="544" t="s">
        <v>529</v>
      </c>
      <c r="H10" s="621">
        <v>2021</v>
      </c>
      <c r="I10" s="406">
        <v>2022</v>
      </c>
      <c r="J10" s="490">
        <v>2023</v>
      </c>
      <c r="K10" s="399"/>
      <c r="L10" s="399"/>
      <c r="M10" s="399"/>
      <c r="N10" s="399"/>
      <c r="O10" s="399"/>
    </row>
    <row r="11" spans="1:16" ht="15.75" thickBot="1">
      <c r="A11" s="407">
        <v>0</v>
      </c>
      <c r="B11" s="408">
        <v>1</v>
      </c>
      <c r="C11" s="409">
        <v>2</v>
      </c>
      <c r="D11" s="408" t="s">
        <v>530</v>
      </c>
      <c r="E11" s="653">
        <v>3</v>
      </c>
      <c r="F11" s="621">
        <v>4</v>
      </c>
      <c r="G11" s="545">
        <v>5</v>
      </c>
      <c r="H11" s="658">
        <v>6</v>
      </c>
      <c r="I11" s="498">
        <v>7</v>
      </c>
      <c r="J11" s="499">
        <v>8</v>
      </c>
      <c r="K11" s="399"/>
      <c r="L11" s="399"/>
      <c r="M11" s="399"/>
      <c r="N11" s="399"/>
      <c r="O11" s="399"/>
    </row>
    <row r="12" spans="1:16" ht="15">
      <c r="A12" s="410" t="s">
        <v>49</v>
      </c>
      <c r="B12" s="411"/>
      <c r="C12" s="412" t="s">
        <v>47</v>
      </c>
      <c r="D12" s="413"/>
      <c r="E12" s="654"/>
      <c r="F12" s="622">
        <f t="shared" ref="F12:H12" si="0">+F13+F16+F17+F20</f>
        <v>4227977.9812730001</v>
      </c>
      <c r="G12" s="673">
        <f t="shared" si="0"/>
        <v>227266.34091999999</v>
      </c>
      <c r="H12" s="659">
        <f t="shared" si="0"/>
        <v>1731114.6429999999</v>
      </c>
      <c r="I12" s="414">
        <f>+I13+I16+I17+I20</f>
        <v>2083031.9439999999</v>
      </c>
      <c r="J12" s="491">
        <f>+J13+J16+J17+J20</f>
        <v>2152277.86</v>
      </c>
      <c r="K12" s="403"/>
      <c r="L12" s="403"/>
      <c r="M12" s="403"/>
      <c r="N12" s="403"/>
      <c r="O12" s="403"/>
      <c r="P12" s="403"/>
    </row>
    <row r="13" spans="1:16" ht="15">
      <c r="A13" s="546"/>
      <c r="B13" s="547">
        <v>1</v>
      </c>
      <c r="C13" s="548" t="s">
        <v>50</v>
      </c>
      <c r="D13" s="549"/>
      <c r="E13" s="655"/>
      <c r="F13" s="623">
        <f>F14+F15</f>
        <v>772503.98807999992</v>
      </c>
      <c r="G13" s="674">
        <f>G14+G15</f>
        <v>227266.34091999999</v>
      </c>
      <c r="H13" s="660">
        <f>H14+H15</f>
        <v>756923.13270000007</v>
      </c>
      <c r="I13" s="415">
        <f t="shared" ref="I13:J13" si="1">I14+I15</f>
        <v>794769.2893350001</v>
      </c>
      <c r="J13" s="492">
        <f t="shared" si="1"/>
        <v>834507.7538017499</v>
      </c>
      <c r="K13" s="403"/>
      <c r="L13" s="403"/>
      <c r="M13" s="403"/>
      <c r="N13" s="403"/>
      <c r="O13" s="403"/>
    </row>
    <row r="14" spans="1:16" ht="15">
      <c r="A14" s="546"/>
      <c r="B14" s="547"/>
      <c r="C14" s="548" t="s">
        <v>74</v>
      </c>
      <c r="D14" s="549"/>
      <c r="E14" s="655"/>
      <c r="F14" s="623">
        <v>764290.98807999992</v>
      </c>
      <c r="G14" s="674">
        <v>227266.34091999999</v>
      </c>
      <c r="H14" s="660">
        <f>756923132.7/1000</f>
        <v>756923.13270000007</v>
      </c>
      <c r="I14" s="415">
        <f>794769289.335/1000</f>
        <v>794769.2893350001</v>
      </c>
      <c r="J14" s="492">
        <f>834507753.80175/1000</f>
        <v>834507.7538017499</v>
      </c>
      <c r="K14" s="403"/>
      <c r="L14" s="403"/>
      <c r="M14" s="403"/>
      <c r="N14" s="403"/>
      <c r="O14" s="403"/>
    </row>
    <row r="15" spans="1:16" ht="15">
      <c r="A15" s="546"/>
      <c r="B15" s="547"/>
      <c r="C15" s="548" t="s">
        <v>75</v>
      </c>
      <c r="D15" s="549"/>
      <c r="E15" s="655"/>
      <c r="F15" s="623">
        <v>8213</v>
      </c>
      <c r="G15" s="674"/>
      <c r="H15" s="660">
        <f>+'[34]An1 2021'!G55</f>
        <v>0</v>
      </c>
      <c r="I15" s="415">
        <f>+'[34]An1 2021'!H55</f>
        <v>0</v>
      </c>
      <c r="J15" s="492">
        <f>+'[34]An1 2021'!J55</f>
        <v>0</v>
      </c>
      <c r="K15" s="403"/>
      <c r="L15" s="403"/>
      <c r="M15" s="403"/>
      <c r="N15" s="403"/>
      <c r="O15" s="403"/>
    </row>
    <row r="16" spans="1:16" ht="15">
      <c r="A16" s="546"/>
      <c r="B16" s="547">
        <v>2</v>
      </c>
      <c r="C16" s="548" t="s">
        <v>51</v>
      </c>
      <c r="D16" s="549"/>
      <c r="E16" s="655"/>
      <c r="F16" s="623"/>
      <c r="G16" s="674"/>
      <c r="H16" s="660"/>
      <c r="I16" s="415"/>
      <c r="J16" s="492"/>
      <c r="K16" s="403"/>
      <c r="L16" s="403"/>
      <c r="M16" s="403"/>
      <c r="N16" s="403"/>
      <c r="O16" s="403"/>
    </row>
    <row r="17" spans="1:15" ht="15">
      <c r="A17" s="546"/>
      <c r="B17" s="547">
        <v>3</v>
      </c>
      <c r="C17" s="548" t="s">
        <v>52</v>
      </c>
      <c r="D17" s="549"/>
      <c r="E17" s="655"/>
      <c r="F17" s="623">
        <f t="shared" ref="F17:G17" si="2">SUM(F18:F19)</f>
        <v>2400000</v>
      </c>
      <c r="G17" s="674">
        <f t="shared" si="2"/>
        <v>0</v>
      </c>
      <c r="H17" s="660">
        <f>H18</f>
        <v>974191.51029999985</v>
      </c>
      <c r="I17" s="415">
        <f t="shared" ref="I17:J17" si="3">I18</f>
        <v>1288262.6546649998</v>
      </c>
      <c r="J17" s="492">
        <f t="shared" si="3"/>
        <v>1317770.1061982499</v>
      </c>
      <c r="K17" s="403"/>
      <c r="L17" s="403"/>
      <c r="M17" s="403"/>
      <c r="N17" s="403"/>
      <c r="O17" s="403"/>
    </row>
    <row r="18" spans="1:15" ht="15">
      <c r="A18" s="546"/>
      <c r="B18" s="547"/>
      <c r="C18" s="548" t="s">
        <v>76</v>
      </c>
      <c r="D18" s="549"/>
      <c r="E18" s="655"/>
      <c r="F18" s="623">
        <v>2400000</v>
      </c>
      <c r="G18" s="674"/>
      <c r="H18" s="660">
        <f>H22-H13</f>
        <v>974191.51029999985</v>
      </c>
      <c r="I18" s="415">
        <f t="shared" ref="I18:J18" si="4">I22-I13</f>
        <v>1288262.6546649998</v>
      </c>
      <c r="J18" s="492">
        <f t="shared" si="4"/>
        <v>1317770.1061982499</v>
      </c>
      <c r="K18" s="403"/>
      <c r="L18" s="403"/>
      <c r="M18" s="403"/>
      <c r="N18" s="403"/>
      <c r="O18" s="403"/>
    </row>
    <row r="19" spans="1:15" ht="15">
      <c r="A19" s="546"/>
      <c r="B19" s="547"/>
      <c r="C19" s="548" t="s">
        <v>77</v>
      </c>
      <c r="D19" s="549"/>
      <c r="E19" s="655"/>
      <c r="F19" s="623"/>
      <c r="G19" s="674"/>
      <c r="H19" s="660"/>
      <c r="I19" s="415"/>
      <c r="J19" s="492"/>
      <c r="K19" s="403"/>
      <c r="L19" s="403"/>
      <c r="M19" s="403"/>
      <c r="N19" s="403"/>
      <c r="O19" s="403"/>
    </row>
    <row r="20" spans="1:15" ht="15">
      <c r="A20" s="546"/>
      <c r="B20" s="547">
        <v>4</v>
      </c>
      <c r="C20" s="548" t="s">
        <v>78</v>
      </c>
      <c r="D20" s="549"/>
      <c r="E20" s="655"/>
      <c r="F20" s="623">
        <f>SUM(F21:F21)</f>
        <v>1055473.9931930001</v>
      </c>
      <c r="G20" s="674"/>
      <c r="H20" s="660"/>
      <c r="I20" s="415"/>
      <c r="J20" s="492"/>
      <c r="K20" s="403"/>
      <c r="L20" s="403"/>
      <c r="M20" s="403"/>
      <c r="N20" s="403"/>
      <c r="O20" s="403"/>
    </row>
    <row r="21" spans="1:15" ht="15">
      <c r="A21" s="546"/>
      <c r="B21" s="547"/>
      <c r="C21" s="548" t="s">
        <v>512</v>
      </c>
      <c r="D21" s="549"/>
      <c r="E21" s="655"/>
      <c r="F21" s="623">
        <f>F22-F18-F14-F15</f>
        <v>1055473.9931930001</v>
      </c>
      <c r="G21" s="675"/>
      <c r="H21" s="660"/>
      <c r="I21" s="415"/>
      <c r="J21" s="492"/>
      <c r="K21" s="403"/>
      <c r="L21" s="403"/>
      <c r="M21" s="403"/>
      <c r="N21" s="403"/>
      <c r="O21" s="403"/>
    </row>
    <row r="22" spans="1:15" s="557" customFormat="1" ht="15">
      <c r="A22" s="550" t="s">
        <v>15</v>
      </c>
      <c r="B22" s="551"/>
      <c r="C22" s="552" t="s">
        <v>53</v>
      </c>
      <c r="D22" s="553"/>
      <c r="E22" s="554"/>
      <c r="F22" s="624">
        <f>F24+F88+F118+F175+F179+F176+F172+F173+F174</f>
        <v>4227977.9812730001</v>
      </c>
      <c r="G22" s="555">
        <f>G24+G88+G118+G175+G179+G176+G172+G173+G174</f>
        <v>227266.34091999999</v>
      </c>
      <c r="H22" s="661">
        <f>H24+H88+H118+H175+H179+H176+H172+H173+H174</f>
        <v>1731114.6429999999</v>
      </c>
      <c r="I22" s="556">
        <f>I24+I88+I118+I175+I179+I176+I172+I173+I174</f>
        <v>2083031.9439999999</v>
      </c>
      <c r="J22" s="558">
        <f>J24+J88+J118+J175+J179+J176+J172+J173+J174</f>
        <v>2152277.86</v>
      </c>
      <c r="K22" s="403"/>
      <c r="L22" s="403"/>
      <c r="M22" s="403"/>
      <c r="N22" s="403"/>
      <c r="O22" s="403"/>
    </row>
    <row r="23" spans="1:15" s="557" customFormat="1" ht="15">
      <c r="A23" s="550"/>
      <c r="B23" s="551"/>
      <c r="C23" s="552" t="s">
        <v>531</v>
      </c>
      <c r="D23" s="553"/>
      <c r="E23" s="554"/>
      <c r="F23" s="625">
        <f t="shared" ref="F23:J23" si="5">F24+F88</f>
        <v>167538</v>
      </c>
      <c r="G23" s="558">
        <f t="shared" si="5"/>
        <v>34014</v>
      </c>
      <c r="H23" s="662">
        <f t="shared" si="5"/>
        <v>73965</v>
      </c>
      <c r="I23" s="556">
        <f t="shared" si="5"/>
        <v>467704</v>
      </c>
      <c r="J23" s="558">
        <f t="shared" si="5"/>
        <v>512308</v>
      </c>
      <c r="K23" s="403"/>
      <c r="L23" s="403"/>
      <c r="M23" s="403"/>
      <c r="N23" s="403"/>
      <c r="O23" s="403"/>
    </row>
    <row r="24" spans="1:15" s="557" customFormat="1" ht="15">
      <c r="A24" s="559"/>
      <c r="B24" s="560">
        <v>1</v>
      </c>
      <c r="C24" s="561" t="s">
        <v>54</v>
      </c>
      <c r="D24" s="562"/>
      <c r="E24" s="563"/>
      <c r="F24" s="626">
        <f t="shared" ref="F24:J24" si="6">F25+F81</f>
        <v>121708</v>
      </c>
      <c r="G24" s="564">
        <f t="shared" si="6"/>
        <v>34014</v>
      </c>
      <c r="H24" s="663">
        <f t="shared" si="6"/>
        <v>54813</v>
      </c>
      <c r="I24" s="565">
        <f t="shared" si="6"/>
        <v>456352</v>
      </c>
      <c r="J24" s="585">
        <f t="shared" si="6"/>
        <v>511467</v>
      </c>
      <c r="K24" s="403"/>
      <c r="L24" s="403"/>
      <c r="M24" s="403"/>
      <c r="N24" s="403"/>
      <c r="O24" s="403"/>
    </row>
    <row r="25" spans="1:15" s="557" customFormat="1" ht="28.5">
      <c r="A25" s="566" t="s">
        <v>343</v>
      </c>
      <c r="B25" s="551"/>
      <c r="C25" s="567" t="s">
        <v>79</v>
      </c>
      <c r="D25" s="568"/>
      <c r="E25" s="569"/>
      <c r="F25" s="627">
        <f t="shared" ref="F25:J25" si="7">SUM(F26:F80)</f>
        <v>93056</v>
      </c>
      <c r="G25" s="570">
        <f t="shared" si="7"/>
        <v>21769</v>
      </c>
      <c r="H25" s="664">
        <f t="shared" si="7"/>
        <v>34143</v>
      </c>
      <c r="I25" s="571">
        <f t="shared" si="7"/>
        <v>345852</v>
      </c>
      <c r="J25" s="589">
        <f t="shared" si="7"/>
        <v>387467</v>
      </c>
      <c r="K25" s="403"/>
      <c r="L25" s="403"/>
      <c r="M25" s="403"/>
      <c r="N25" s="403"/>
      <c r="O25" s="403"/>
    </row>
    <row r="26" spans="1:15" s="289" customFormat="1" ht="28.5">
      <c r="A26" s="521" t="s">
        <v>318</v>
      </c>
      <c r="B26" s="417">
        <v>1</v>
      </c>
      <c r="C26" s="286" t="s">
        <v>276</v>
      </c>
      <c r="D26" s="418" t="s">
        <v>532</v>
      </c>
      <c r="E26" s="470" t="s">
        <v>398</v>
      </c>
      <c r="F26" s="628">
        <v>840</v>
      </c>
      <c r="G26" s="572">
        <v>0</v>
      </c>
      <c r="H26" s="636">
        <v>840</v>
      </c>
      <c r="I26" s="287">
        <v>1000</v>
      </c>
      <c r="J26" s="288">
        <v>1000</v>
      </c>
      <c r="K26" s="403"/>
      <c r="L26" s="403"/>
      <c r="M26" s="403"/>
      <c r="N26" s="403"/>
      <c r="O26" s="403"/>
    </row>
    <row r="27" spans="1:15" s="289" customFormat="1">
      <c r="A27" s="521" t="s">
        <v>318</v>
      </c>
      <c r="B27" s="417">
        <v>2</v>
      </c>
      <c r="C27" s="286" t="s">
        <v>277</v>
      </c>
      <c r="D27" s="418" t="s">
        <v>533</v>
      </c>
      <c r="E27" s="471">
        <v>2020</v>
      </c>
      <c r="F27" s="628">
        <v>150</v>
      </c>
      <c r="G27" s="572">
        <v>0</v>
      </c>
      <c r="H27" s="636">
        <v>110</v>
      </c>
      <c r="I27" s="287"/>
      <c r="J27" s="288"/>
      <c r="K27" s="403"/>
      <c r="L27" s="403"/>
      <c r="M27" s="403"/>
      <c r="N27" s="403"/>
      <c r="O27" s="403"/>
    </row>
    <row r="28" spans="1:15" s="289" customFormat="1">
      <c r="A28" s="521" t="s">
        <v>318</v>
      </c>
      <c r="B28" s="417">
        <v>3</v>
      </c>
      <c r="C28" s="286" t="s">
        <v>496</v>
      </c>
      <c r="D28" s="418" t="s">
        <v>534</v>
      </c>
      <c r="E28" s="471">
        <v>2024</v>
      </c>
      <c r="F28" s="628">
        <v>1500</v>
      </c>
      <c r="G28" s="572">
        <v>41</v>
      </c>
      <c r="H28" s="636">
        <v>300</v>
      </c>
      <c r="I28" s="287">
        <v>30000</v>
      </c>
      <c r="J28" s="288">
        <v>20000</v>
      </c>
      <c r="K28" s="403"/>
      <c r="L28" s="403"/>
      <c r="M28" s="403"/>
      <c r="N28" s="403"/>
      <c r="O28" s="403"/>
    </row>
    <row r="29" spans="1:15" s="296" customFormat="1" ht="28.5">
      <c r="A29" s="521" t="s">
        <v>318</v>
      </c>
      <c r="B29" s="417">
        <v>4</v>
      </c>
      <c r="C29" s="286" t="s">
        <v>269</v>
      </c>
      <c r="D29" s="418" t="s">
        <v>541</v>
      </c>
      <c r="E29" s="471">
        <v>2024</v>
      </c>
      <c r="F29" s="628">
        <v>4625</v>
      </c>
      <c r="G29" s="572">
        <v>74</v>
      </c>
      <c r="H29" s="636">
        <v>500</v>
      </c>
      <c r="I29" s="287">
        <v>19000</v>
      </c>
      <c r="J29" s="288">
        <v>21000</v>
      </c>
      <c r="K29" s="403"/>
      <c r="L29" s="403"/>
      <c r="M29" s="403"/>
      <c r="N29" s="403"/>
      <c r="O29" s="403"/>
    </row>
    <row r="30" spans="1:15" s="289" customFormat="1">
      <c r="A30" s="521" t="s">
        <v>318</v>
      </c>
      <c r="B30" s="417">
        <v>5</v>
      </c>
      <c r="C30" s="291" t="s">
        <v>349</v>
      </c>
      <c r="D30" s="418" t="s">
        <v>535</v>
      </c>
      <c r="E30" s="471" t="s">
        <v>314</v>
      </c>
      <c r="F30" s="629"/>
      <c r="G30" s="573"/>
      <c r="H30" s="636"/>
      <c r="I30" s="287"/>
      <c r="J30" s="288"/>
      <c r="K30" s="403"/>
      <c r="L30" s="403"/>
      <c r="M30" s="403"/>
      <c r="N30" s="403"/>
      <c r="O30" s="403"/>
    </row>
    <row r="31" spans="1:15" s="289" customFormat="1" ht="28.5">
      <c r="A31" s="521" t="s">
        <v>318</v>
      </c>
      <c r="B31" s="417">
        <v>6</v>
      </c>
      <c r="C31" s="291" t="s">
        <v>350</v>
      </c>
      <c r="D31" s="418" t="s">
        <v>536</v>
      </c>
      <c r="E31" s="471" t="s">
        <v>314</v>
      </c>
      <c r="F31" s="629"/>
      <c r="G31" s="573"/>
      <c r="H31" s="636"/>
      <c r="I31" s="287"/>
      <c r="J31" s="288"/>
      <c r="K31" s="403"/>
      <c r="L31" s="403"/>
      <c r="M31" s="403"/>
      <c r="N31" s="403"/>
      <c r="O31" s="403"/>
    </row>
    <row r="32" spans="1:15" s="289" customFormat="1" ht="28.5">
      <c r="A32" s="521" t="s">
        <v>318</v>
      </c>
      <c r="B32" s="417">
        <v>7</v>
      </c>
      <c r="C32" s="291" t="s">
        <v>285</v>
      </c>
      <c r="D32" s="418" t="s">
        <v>537</v>
      </c>
      <c r="E32" s="471" t="s">
        <v>314</v>
      </c>
      <c r="F32" s="629"/>
      <c r="G32" s="573"/>
      <c r="H32" s="636"/>
      <c r="I32" s="287"/>
      <c r="J32" s="288"/>
      <c r="K32" s="403"/>
      <c r="L32" s="403"/>
      <c r="M32" s="403"/>
      <c r="N32" s="403"/>
      <c r="O32" s="403"/>
    </row>
    <row r="33" spans="1:15" s="289" customFormat="1" ht="28.5">
      <c r="A33" s="521" t="s">
        <v>318</v>
      </c>
      <c r="B33" s="417">
        <v>8</v>
      </c>
      <c r="C33" s="291" t="s">
        <v>351</v>
      </c>
      <c r="D33" s="418" t="s">
        <v>538</v>
      </c>
      <c r="E33" s="471" t="s">
        <v>314</v>
      </c>
      <c r="F33" s="629"/>
      <c r="G33" s="573"/>
      <c r="H33" s="636"/>
      <c r="I33" s="287"/>
      <c r="J33" s="288"/>
      <c r="K33" s="403"/>
      <c r="L33" s="403"/>
      <c r="M33" s="403"/>
      <c r="N33" s="403"/>
      <c r="O33" s="403"/>
    </row>
    <row r="34" spans="1:15" s="289" customFormat="1">
      <c r="A34" s="521" t="s">
        <v>318</v>
      </c>
      <c r="B34" s="417">
        <v>9</v>
      </c>
      <c r="C34" s="291" t="s">
        <v>352</v>
      </c>
      <c r="D34" s="290" t="s">
        <v>539</v>
      </c>
      <c r="E34" s="471" t="s">
        <v>314</v>
      </c>
      <c r="F34" s="629"/>
      <c r="G34" s="573"/>
      <c r="H34" s="636"/>
      <c r="I34" s="287"/>
      <c r="J34" s="288"/>
      <c r="K34" s="403"/>
      <c r="L34" s="403"/>
      <c r="M34" s="403"/>
      <c r="N34" s="403"/>
      <c r="O34" s="403"/>
    </row>
    <row r="35" spans="1:15" s="289" customFormat="1" ht="28.5">
      <c r="A35" s="521" t="s">
        <v>318</v>
      </c>
      <c r="B35" s="417">
        <v>10</v>
      </c>
      <c r="C35" s="291" t="s">
        <v>284</v>
      </c>
      <c r="D35" s="290" t="s">
        <v>540</v>
      </c>
      <c r="E35" s="471">
        <v>2022</v>
      </c>
      <c r="F35" s="630">
        <v>2425</v>
      </c>
      <c r="G35" s="574"/>
      <c r="H35" s="636">
        <v>800</v>
      </c>
      <c r="I35" s="287">
        <v>200</v>
      </c>
      <c r="J35" s="288"/>
      <c r="K35" s="403"/>
      <c r="L35" s="403"/>
      <c r="M35" s="403"/>
      <c r="N35" s="403"/>
      <c r="O35" s="403"/>
    </row>
    <row r="36" spans="1:15" s="289" customFormat="1">
      <c r="A36" s="521" t="s">
        <v>316</v>
      </c>
      <c r="B36" s="417">
        <v>11</v>
      </c>
      <c r="C36" s="421" t="s">
        <v>699</v>
      </c>
      <c r="D36" s="422" t="s">
        <v>542</v>
      </c>
      <c r="E36" s="471" t="s">
        <v>543</v>
      </c>
      <c r="F36" s="630">
        <f>12708-2447</f>
        <v>10261</v>
      </c>
      <c r="G36" s="574">
        <v>2500</v>
      </c>
      <c r="H36" s="636">
        <v>7500</v>
      </c>
      <c r="I36" s="287">
        <v>60000</v>
      </c>
      <c r="J36" s="288">
        <v>13000</v>
      </c>
      <c r="K36" s="403"/>
      <c r="L36" s="403"/>
      <c r="M36" s="403"/>
      <c r="N36" s="403"/>
      <c r="O36" s="403"/>
    </row>
    <row r="37" spans="1:15" s="289" customFormat="1">
      <c r="A37" s="521" t="s">
        <v>316</v>
      </c>
      <c r="B37" s="417">
        <v>12</v>
      </c>
      <c r="C37" s="286" t="s">
        <v>279</v>
      </c>
      <c r="D37" s="418" t="s">
        <v>542</v>
      </c>
      <c r="E37" s="471" t="s">
        <v>305</v>
      </c>
      <c r="F37" s="630">
        <v>3500</v>
      </c>
      <c r="G37" s="574">
        <v>956</v>
      </c>
      <c r="H37" s="636"/>
      <c r="I37" s="287">
        <v>0</v>
      </c>
      <c r="J37" s="288">
        <v>0</v>
      </c>
      <c r="K37" s="403"/>
      <c r="L37" s="403"/>
      <c r="M37" s="403"/>
      <c r="N37" s="403"/>
      <c r="O37" s="403"/>
    </row>
    <row r="38" spans="1:15" s="289" customFormat="1" ht="28.5">
      <c r="A38" s="521" t="s">
        <v>316</v>
      </c>
      <c r="B38" s="417">
        <v>13</v>
      </c>
      <c r="C38" s="286" t="s">
        <v>267</v>
      </c>
      <c r="D38" s="418" t="s">
        <v>544</v>
      </c>
      <c r="E38" s="471">
        <v>2021</v>
      </c>
      <c r="F38" s="630"/>
      <c r="G38" s="574"/>
      <c r="H38" s="636"/>
      <c r="I38" s="287"/>
      <c r="J38" s="423"/>
      <c r="K38" s="403"/>
      <c r="L38" s="403"/>
      <c r="M38" s="403"/>
      <c r="N38" s="403"/>
      <c r="O38" s="403"/>
    </row>
    <row r="39" spans="1:15" s="289" customFormat="1">
      <c r="A39" s="521" t="s">
        <v>382</v>
      </c>
      <c r="B39" s="417">
        <v>14</v>
      </c>
      <c r="C39" s="286" t="s">
        <v>326</v>
      </c>
      <c r="D39" s="418" t="s">
        <v>545</v>
      </c>
      <c r="E39" s="471">
        <v>2025</v>
      </c>
      <c r="F39" s="630">
        <v>20380</v>
      </c>
      <c r="G39" s="574">
        <v>13225</v>
      </c>
      <c r="H39" s="636">
        <v>5000</v>
      </c>
      <c r="I39" s="287">
        <v>40000</v>
      </c>
      <c r="J39" s="288">
        <v>13000</v>
      </c>
      <c r="K39" s="403"/>
      <c r="L39" s="403"/>
      <c r="M39" s="403"/>
      <c r="N39" s="403"/>
      <c r="O39" s="403"/>
    </row>
    <row r="40" spans="1:15" s="289" customFormat="1" ht="28.5">
      <c r="A40" s="521" t="s">
        <v>382</v>
      </c>
      <c r="B40" s="417">
        <v>15</v>
      </c>
      <c r="C40" s="286" t="s">
        <v>303</v>
      </c>
      <c r="D40" s="418" t="s">
        <v>546</v>
      </c>
      <c r="E40" s="470" t="s">
        <v>398</v>
      </c>
      <c r="F40" s="630">
        <v>16</v>
      </c>
      <c r="G40" s="574">
        <v>0</v>
      </c>
      <c r="H40" s="636">
        <v>16</v>
      </c>
      <c r="I40" s="287"/>
      <c r="J40" s="288"/>
      <c r="K40" s="403"/>
      <c r="L40" s="403"/>
      <c r="M40" s="403"/>
      <c r="N40" s="403"/>
      <c r="O40" s="403"/>
    </row>
    <row r="41" spans="1:15" s="289" customFormat="1">
      <c r="A41" s="521" t="s">
        <v>382</v>
      </c>
      <c r="B41" s="417">
        <v>16</v>
      </c>
      <c r="C41" s="286" t="s">
        <v>266</v>
      </c>
      <c r="D41" s="418" t="s">
        <v>547</v>
      </c>
      <c r="E41" s="471">
        <v>2021</v>
      </c>
      <c r="F41" s="630"/>
      <c r="G41" s="574"/>
      <c r="H41" s="636"/>
      <c r="I41" s="287"/>
      <c r="J41" s="288"/>
      <c r="K41" s="403"/>
      <c r="L41" s="403"/>
      <c r="M41" s="403"/>
      <c r="N41" s="403"/>
      <c r="O41" s="403"/>
    </row>
    <row r="42" spans="1:15" s="289" customFormat="1" ht="28.5">
      <c r="A42" s="521" t="s">
        <v>382</v>
      </c>
      <c r="B42" s="417">
        <v>17</v>
      </c>
      <c r="C42" s="286" t="s">
        <v>344</v>
      </c>
      <c r="D42" s="418" t="s">
        <v>548</v>
      </c>
      <c r="E42" s="471">
        <v>2021</v>
      </c>
      <c r="F42" s="630"/>
      <c r="G42" s="574"/>
      <c r="H42" s="636"/>
      <c r="I42" s="287"/>
      <c r="J42" s="288"/>
      <c r="K42" s="403"/>
      <c r="L42" s="403"/>
      <c r="M42" s="403"/>
      <c r="N42" s="403"/>
      <c r="O42" s="403"/>
    </row>
    <row r="43" spans="1:15" s="289" customFormat="1">
      <c r="A43" s="521" t="s">
        <v>382</v>
      </c>
      <c r="B43" s="417">
        <v>18</v>
      </c>
      <c r="C43" s="286" t="s">
        <v>345</v>
      </c>
      <c r="D43" s="418" t="s">
        <v>549</v>
      </c>
      <c r="E43" s="471" t="s">
        <v>314</v>
      </c>
      <c r="F43" s="630"/>
      <c r="G43" s="574"/>
      <c r="H43" s="636"/>
      <c r="I43" s="287"/>
      <c r="J43" s="288"/>
      <c r="K43" s="403"/>
      <c r="L43" s="403"/>
      <c r="M43" s="403"/>
      <c r="N43" s="403"/>
      <c r="O43" s="403"/>
    </row>
    <row r="44" spans="1:15" s="289" customFormat="1" ht="28.5">
      <c r="A44" s="521" t="s">
        <v>382</v>
      </c>
      <c r="B44" s="417">
        <v>19</v>
      </c>
      <c r="C44" s="291" t="s">
        <v>355</v>
      </c>
      <c r="D44" s="418" t="s">
        <v>550</v>
      </c>
      <c r="E44" s="471" t="s">
        <v>314</v>
      </c>
      <c r="F44" s="629"/>
      <c r="G44" s="573"/>
      <c r="H44" s="636"/>
      <c r="I44" s="287"/>
      <c r="J44" s="288"/>
      <c r="K44" s="403"/>
      <c r="L44" s="403"/>
      <c r="M44" s="403"/>
      <c r="N44" s="403"/>
      <c r="O44" s="403"/>
    </row>
    <row r="45" spans="1:15" s="289" customFormat="1">
      <c r="A45" s="521" t="s">
        <v>382</v>
      </c>
      <c r="B45" s="417">
        <v>20</v>
      </c>
      <c r="C45" s="291" t="s">
        <v>356</v>
      </c>
      <c r="D45" s="418" t="s">
        <v>551</v>
      </c>
      <c r="E45" s="471" t="s">
        <v>314</v>
      </c>
      <c r="F45" s="630"/>
      <c r="G45" s="574"/>
      <c r="H45" s="636"/>
      <c r="I45" s="287"/>
      <c r="J45" s="288"/>
      <c r="K45" s="403"/>
      <c r="L45" s="403"/>
      <c r="M45" s="403"/>
      <c r="N45" s="403"/>
      <c r="O45" s="403"/>
    </row>
    <row r="46" spans="1:15" s="289" customFormat="1" ht="28.5">
      <c r="A46" s="521" t="s">
        <v>382</v>
      </c>
      <c r="B46" s="417">
        <v>21</v>
      </c>
      <c r="C46" s="291" t="s">
        <v>357</v>
      </c>
      <c r="D46" s="418" t="s">
        <v>552</v>
      </c>
      <c r="E46" s="471" t="s">
        <v>314</v>
      </c>
      <c r="F46" s="630"/>
      <c r="G46" s="574"/>
      <c r="H46" s="636"/>
      <c r="I46" s="287"/>
      <c r="J46" s="288"/>
      <c r="K46" s="403"/>
      <c r="L46" s="403"/>
      <c r="M46" s="403"/>
      <c r="N46" s="403"/>
      <c r="O46" s="403"/>
    </row>
    <row r="47" spans="1:15" s="289" customFormat="1">
      <c r="A47" s="521" t="s">
        <v>382</v>
      </c>
      <c r="B47" s="417">
        <v>22</v>
      </c>
      <c r="C47" s="302" t="s">
        <v>553</v>
      </c>
      <c r="D47" s="424" t="s">
        <v>554</v>
      </c>
      <c r="E47" s="471" t="s">
        <v>314</v>
      </c>
      <c r="F47" s="630"/>
      <c r="G47" s="574"/>
      <c r="H47" s="636"/>
      <c r="I47" s="287"/>
      <c r="J47" s="288"/>
      <c r="K47" s="403"/>
      <c r="L47" s="403"/>
      <c r="M47" s="403"/>
      <c r="N47" s="403"/>
      <c r="O47" s="403"/>
    </row>
    <row r="48" spans="1:15" s="289" customFormat="1" ht="28.5">
      <c r="A48" s="521" t="s">
        <v>382</v>
      </c>
      <c r="B48" s="417">
        <v>23</v>
      </c>
      <c r="C48" s="293" t="s">
        <v>497</v>
      </c>
      <c r="D48" s="424" t="s">
        <v>555</v>
      </c>
      <c r="E48" s="471">
        <v>2020</v>
      </c>
      <c r="F48" s="630">
        <f>361+350</f>
        <v>711</v>
      </c>
      <c r="G48" s="574">
        <v>358</v>
      </c>
      <c r="H48" s="636"/>
      <c r="I48" s="287"/>
      <c r="J48" s="288"/>
      <c r="K48" s="403"/>
      <c r="L48" s="403"/>
      <c r="M48" s="403"/>
      <c r="N48" s="403"/>
      <c r="O48" s="403"/>
    </row>
    <row r="49" spans="1:15" s="289" customFormat="1" ht="28.5">
      <c r="A49" s="521" t="s">
        <v>382</v>
      </c>
      <c r="B49" s="417">
        <v>24</v>
      </c>
      <c r="C49" s="286" t="s">
        <v>358</v>
      </c>
      <c r="D49" s="418" t="s">
        <v>556</v>
      </c>
      <c r="E49" s="471">
        <v>2021</v>
      </c>
      <c r="F49" s="630"/>
      <c r="G49" s="574"/>
      <c r="H49" s="636"/>
      <c r="I49" s="287"/>
      <c r="J49" s="288"/>
      <c r="K49" s="403"/>
      <c r="L49" s="403"/>
      <c r="M49" s="403"/>
      <c r="N49" s="403"/>
      <c r="O49" s="403"/>
    </row>
    <row r="50" spans="1:15" s="289" customFormat="1">
      <c r="A50" s="521" t="s">
        <v>384</v>
      </c>
      <c r="B50" s="417">
        <v>25</v>
      </c>
      <c r="C50" s="286" t="s">
        <v>280</v>
      </c>
      <c r="D50" s="418" t="s">
        <v>557</v>
      </c>
      <c r="E50" s="471">
        <v>2027</v>
      </c>
      <c r="F50" s="628">
        <v>500</v>
      </c>
      <c r="G50" s="572">
        <v>61</v>
      </c>
      <c r="H50" s="636">
        <v>800</v>
      </c>
      <c r="I50" s="287">
        <v>3202</v>
      </c>
      <c r="J50" s="288">
        <v>10000</v>
      </c>
      <c r="K50" s="403"/>
      <c r="L50" s="403"/>
      <c r="M50" s="403"/>
      <c r="N50" s="403"/>
      <c r="O50" s="403"/>
    </row>
    <row r="51" spans="1:15" s="289" customFormat="1">
      <c r="A51" s="521" t="s">
        <v>384</v>
      </c>
      <c r="B51" s="417">
        <v>26</v>
      </c>
      <c r="C51" s="286" t="s">
        <v>673</v>
      </c>
      <c r="D51" s="418" t="s">
        <v>558</v>
      </c>
      <c r="E51" s="471">
        <v>2024</v>
      </c>
      <c r="F51" s="628">
        <v>24527</v>
      </c>
      <c r="G51" s="572">
        <v>399</v>
      </c>
      <c r="H51" s="636">
        <v>400</v>
      </c>
      <c r="I51" s="287">
        <v>15000</v>
      </c>
      <c r="J51" s="288">
        <v>25000</v>
      </c>
      <c r="K51" s="403"/>
      <c r="L51" s="403"/>
      <c r="M51" s="403"/>
      <c r="N51" s="403"/>
      <c r="O51" s="403"/>
    </row>
    <row r="52" spans="1:15" s="289" customFormat="1">
      <c r="A52" s="521" t="s">
        <v>384</v>
      </c>
      <c r="B52" s="417">
        <v>27</v>
      </c>
      <c r="C52" s="286" t="s">
        <v>281</v>
      </c>
      <c r="D52" s="418" t="s">
        <v>559</v>
      </c>
      <c r="E52" s="471" t="s">
        <v>314</v>
      </c>
      <c r="F52" s="628"/>
      <c r="G52" s="572"/>
      <c r="H52" s="636">
        <v>50</v>
      </c>
      <c r="I52" s="287"/>
      <c r="J52" s="288"/>
      <c r="K52" s="403"/>
      <c r="L52" s="403"/>
      <c r="M52" s="403"/>
      <c r="N52" s="403"/>
      <c r="O52" s="403"/>
    </row>
    <row r="53" spans="1:15" s="289" customFormat="1" ht="25.5">
      <c r="A53" s="521" t="s">
        <v>384</v>
      </c>
      <c r="B53" s="417">
        <v>28</v>
      </c>
      <c r="C53" s="286" t="s">
        <v>304</v>
      </c>
      <c r="D53" s="418" t="s">
        <v>560</v>
      </c>
      <c r="E53" s="470" t="s">
        <v>398</v>
      </c>
      <c r="F53" s="628">
        <v>3000</v>
      </c>
      <c r="G53" s="572">
        <v>2276</v>
      </c>
      <c r="H53" s="636">
        <v>500</v>
      </c>
      <c r="I53" s="287"/>
      <c r="J53" s="288"/>
      <c r="K53" s="403"/>
      <c r="L53" s="403"/>
      <c r="M53" s="403"/>
      <c r="N53" s="403"/>
      <c r="O53" s="403"/>
    </row>
    <row r="54" spans="1:15" s="289" customFormat="1" ht="28.5">
      <c r="A54" s="521" t="s">
        <v>384</v>
      </c>
      <c r="B54" s="417">
        <v>29</v>
      </c>
      <c r="C54" s="286" t="s">
        <v>346</v>
      </c>
      <c r="D54" s="418" t="s">
        <v>561</v>
      </c>
      <c r="E54" s="471">
        <v>2023</v>
      </c>
      <c r="F54" s="628"/>
      <c r="G54" s="572"/>
      <c r="H54" s="636">
        <v>300</v>
      </c>
      <c r="I54" s="287">
        <v>10000</v>
      </c>
      <c r="J54" s="288">
        <v>10000</v>
      </c>
      <c r="K54" s="403"/>
      <c r="L54" s="403"/>
      <c r="M54" s="403"/>
      <c r="N54" s="403"/>
      <c r="O54" s="403"/>
    </row>
    <row r="55" spans="1:15" s="289" customFormat="1">
      <c r="A55" s="521" t="s">
        <v>384</v>
      </c>
      <c r="B55" s="417">
        <v>30</v>
      </c>
      <c r="C55" s="291" t="s">
        <v>347</v>
      </c>
      <c r="D55" s="418" t="s">
        <v>562</v>
      </c>
      <c r="E55" s="471">
        <v>2021</v>
      </c>
      <c r="F55" s="628"/>
      <c r="G55" s="572"/>
      <c r="H55" s="636"/>
      <c r="I55" s="287"/>
      <c r="J55" s="288"/>
      <c r="K55" s="403"/>
      <c r="L55" s="403"/>
      <c r="M55" s="403"/>
      <c r="N55" s="403"/>
      <c r="O55" s="403"/>
    </row>
    <row r="56" spans="1:15" s="289" customFormat="1" ht="28.5">
      <c r="A56" s="521" t="s">
        <v>384</v>
      </c>
      <c r="B56" s="417">
        <v>31</v>
      </c>
      <c r="C56" s="291" t="s">
        <v>348</v>
      </c>
      <c r="D56" s="418" t="s">
        <v>563</v>
      </c>
      <c r="E56" s="471" t="s">
        <v>314</v>
      </c>
      <c r="F56" s="628"/>
      <c r="G56" s="572"/>
      <c r="H56" s="636"/>
      <c r="I56" s="287"/>
      <c r="J56" s="288"/>
      <c r="K56" s="403"/>
      <c r="L56" s="403"/>
      <c r="M56" s="403"/>
      <c r="N56" s="403"/>
      <c r="O56" s="403"/>
    </row>
    <row r="57" spans="1:15" s="289" customFormat="1" ht="25.5">
      <c r="A57" s="521" t="s">
        <v>384</v>
      </c>
      <c r="B57" s="417">
        <v>32</v>
      </c>
      <c r="C57" s="286" t="s">
        <v>327</v>
      </c>
      <c r="D57" s="418" t="s">
        <v>564</v>
      </c>
      <c r="E57" s="470" t="s">
        <v>398</v>
      </c>
      <c r="F57" s="628"/>
      <c r="G57" s="572"/>
      <c r="H57" s="636"/>
      <c r="I57" s="287"/>
      <c r="J57" s="288"/>
      <c r="K57" s="403"/>
      <c r="L57" s="403"/>
      <c r="M57" s="403"/>
      <c r="N57" s="403"/>
      <c r="O57" s="403"/>
    </row>
    <row r="58" spans="1:15" s="289" customFormat="1" ht="42.75">
      <c r="A58" s="521" t="s">
        <v>384</v>
      </c>
      <c r="B58" s="417">
        <v>33</v>
      </c>
      <c r="C58" s="291" t="s">
        <v>353</v>
      </c>
      <c r="D58" s="418" t="s">
        <v>565</v>
      </c>
      <c r="E58" s="471" t="s">
        <v>314</v>
      </c>
      <c r="F58" s="630"/>
      <c r="G58" s="574"/>
      <c r="H58" s="636"/>
      <c r="I58" s="287"/>
      <c r="J58" s="288"/>
      <c r="K58" s="403"/>
      <c r="L58" s="403"/>
      <c r="M58" s="403"/>
      <c r="N58" s="403"/>
      <c r="O58" s="403"/>
    </row>
    <row r="59" spans="1:15" s="289" customFormat="1" ht="42.75">
      <c r="A59" s="521" t="s">
        <v>384</v>
      </c>
      <c r="B59" s="417">
        <v>34</v>
      </c>
      <c r="C59" s="291" t="s">
        <v>354</v>
      </c>
      <c r="D59" s="418" t="s">
        <v>565</v>
      </c>
      <c r="E59" s="471" t="s">
        <v>314</v>
      </c>
      <c r="F59" s="630"/>
      <c r="G59" s="574"/>
      <c r="H59" s="636"/>
      <c r="I59" s="287"/>
      <c r="J59" s="288"/>
      <c r="K59" s="403"/>
      <c r="L59" s="403"/>
      <c r="M59" s="403"/>
      <c r="N59" s="403"/>
      <c r="O59" s="403"/>
    </row>
    <row r="60" spans="1:15" s="296" customFormat="1" ht="42.75">
      <c r="A60" s="521" t="s">
        <v>384</v>
      </c>
      <c r="B60" s="417">
        <v>35</v>
      </c>
      <c r="C60" s="300" t="s">
        <v>377</v>
      </c>
      <c r="D60" s="425" t="s">
        <v>537</v>
      </c>
      <c r="E60" s="471" t="s">
        <v>314</v>
      </c>
      <c r="F60" s="628"/>
      <c r="G60" s="572"/>
      <c r="H60" s="665"/>
      <c r="I60" s="294"/>
      <c r="J60" s="295"/>
      <c r="K60" s="403"/>
      <c r="L60" s="403"/>
      <c r="M60" s="403"/>
      <c r="N60" s="403"/>
      <c r="O60" s="403"/>
    </row>
    <row r="61" spans="1:15" s="296" customFormat="1">
      <c r="A61" s="521" t="s">
        <v>384</v>
      </c>
      <c r="B61" s="417">
        <v>36</v>
      </c>
      <c r="C61" s="291" t="s">
        <v>378</v>
      </c>
      <c r="D61" s="418" t="s">
        <v>566</v>
      </c>
      <c r="E61" s="471">
        <v>2023</v>
      </c>
      <c r="F61" s="628"/>
      <c r="G61" s="572"/>
      <c r="H61" s="666">
        <v>20</v>
      </c>
      <c r="I61" s="419">
        <v>5000</v>
      </c>
      <c r="J61" s="420">
        <v>8500</v>
      </c>
      <c r="K61" s="403"/>
      <c r="L61" s="403"/>
      <c r="M61" s="403"/>
      <c r="N61" s="403"/>
      <c r="O61" s="403"/>
    </row>
    <row r="62" spans="1:15" s="296" customFormat="1" ht="28.5">
      <c r="A62" s="521" t="s">
        <v>384</v>
      </c>
      <c r="B62" s="417">
        <v>37</v>
      </c>
      <c r="C62" s="291" t="s">
        <v>379</v>
      </c>
      <c r="D62" s="418" t="s">
        <v>567</v>
      </c>
      <c r="E62" s="471" t="s">
        <v>314</v>
      </c>
      <c r="F62" s="628"/>
      <c r="G62" s="572"/>
      <c r="H62" s="665"/>
      <c r="I62" s="294"/>
      <c r="J62" s="295"/>
      <c r="K62" s="403"/>
      <c r="L62" s="403"/>
      <c r="M62" s="403"/>
      <c r="N62" s="403"/>
      <c r="O62" s="403"/>
    </row>
    <row r="63" spans="1:15" s="296" customFormat="1">
      <c r="A63" s="521" t="s">
        <v>384</v>
      </c>
      <c r="B63" s="417">
        <v>38</v>
      </c>
      <c r="C63" s="291" t="s">
        <v>380</v>
      </c>
      <c r="D63" s="418" t="s">
        <v>542</v>
      </c>
      <c r="E63" s="471" t="s">
        <v>314</v>
      </c>
      <c r="F63" s="628"/>
      <c r="G63" s="572"/>
      <c r="H63" s="665"/>
      <c r="I63" s="294"/>
      <c r="J63" s="295"/>
      <c r="K63" s="403"/>
      <c r="L63" s="403"/>
      <c r="M63" s="403"/>
      <c r="N63" s="403"/>
      <c r="O63" s="403"/>
    </row>
    <row r="64" spans="1:15" s="289" customFormat="1" ht="28.5">
      <c r="A64" s="521" t="s">
        <v>247</v>
      </c>
      <c r="B64" s="417">
        <v>39</v>
      </c>
      <c r="C64" s="297" t="s">
        <v>282</v>
      </c>
      <c r="D64" s="426" t="s">
        <v>568</v>
      </c>
      <c r="E64" s="471">
        <v>2024</v>
      </c>
      <c r="F64" s="630">
        <v>600</v>
      </c>
      <c r="G64" s="574">
        <v>253</v>
      </c>
      <c r="H64" s="636">
        <v>907</v>
      </c>
      <c r="I64" s="287">
        <v>2450</v>
      </c>
      <c r="J64" s="288">
        <v>39200</v>
      </c>
      <c r="K64" s="403"/>
      <c r="L64" s="403"/>
      <c r="M64" s="403"/>
      <c r="N64" s="403"/>
      <c r="O64" s="403"/>
    </row>
    <row r="65" spans="1:15" s="289" customFormat="1">
      <c r="A65" s="521" t="s">
        <v>247</v>
      </c>
      <c r="B65" s="417">
        <v>40</v>
      </c>
      <c r="C65" s="297" t="s">
        <v>283</v>
      </c>
      <c r="D65" s="426" t="s">
        <v>564</v>
      </c>
      <c r="E65" s="471" t="s">
        <v>314</v>
      </c>
      <c r="F65" s="630">
        <v>300</v>
      </c>
      <c r="G65" s="574"/>
      <c r="H65" s="636">
        <v>0</v>
      </c>
      <c r="I65" s="287">
        <v>0</v>
      </c>
      <c r="J65" s="288"/>
      <c r="K65" s="403"/>
      <c r="L65" s="403"/>
      <c r="M65" s="403"/>
      <c r="N65" s="403"/>
      <c r="O65" s="403"/>
    </row>
    <row r="66" spans="1:15" s="289" customFormat="1">
      <c r="A66" s="521" t="s">
        <v>247</v>
      </c>
      <c r="B66" s="417">
        <v>41</v>
      </c>
      <c r="C66" s="297" t="s">
        <v>569</v>
      </c>
      <c r="D66" s="426" t="s">
        <v>570</v>
      </c>
      <c r="E66" s="471">
        <v>2023</v>
      </c>
      <c r="F66" s="630">
        <v>14743</v>
      </c>
      <c r="G66" s="574">
        <v>309</v>
      </c>
      <c r="H66" s="636">
        <v>8000</v>
      </c>
      <c r="I66" s="287">
        <v>42000</v>
      </c>
      <c r="J66" s="288">
        <v>42000</v>
      </c>
      <c r="K66" s="403"/>
      <c r="L66" s="403"/>
      <c r="M66" s="403"/>
      <c r="N66" s="403"/>
      <c r="O66" s="403"/>
    </row>
    <row r="67" spans="1:15" s="289" customFormat="1" ht="28.5">
      <c r="A67" s="521" t="s">
        <v>247</v>
      </c>
      <c r="B67" s="417">
        <v>42</v>
      </c>
      <c r="C67" s="298" t="s">
        <v>674</v>
      </c>
      <c r="D67" s="427" t="s">
        <v>571</v>
      </c>
      <c r="E67" s="471">
        <v>2022</v>
      </c>
      <c r="F67" s="630"/>
      <c r="G67" s="574"/>
      <c r="H67" s="636"/>
      <c r="I67" s="287"/>
      <c r="J67" s="288"/>
      <c r="K67" s="403"/>
      <c r="L67" s="403"/>
      <c r="M67" s="403"/>
      <c r="N67" s="403"/>
      <c r="O67" s="403"/>
    </row>
    <row r="68" spans="1:15" s="289" customFormat="1" ht="28.5">
      <c r="A68" s="521" t="s">
        <v>247</v>
      </c>
      <c r="B68" s="417">
        <v>43</v>
      </c>
      <c r="C68" s="286" t="s">
        <v>289</v>
      </c>
      <c r="D68" s="418" t="s">
        <v>572</v>
      </c>
      <c r="E68" s="471">
        <v>2022</v>
      </c>
      <c r="F68" s="628">
        <v>200</v>
      </c>
      <c r="G68" s="572">
        <v>5</v>
      </c>
      <c r="H68" s="636">
        <v>200</v>
      </c>
      <c r="I68" s="287">
        <v>1000</v>
      </c>
      <c r="J68" s="288"/>
      <c r="K68" s="403"/>
      <c r="L68" s="403"/>
      <c r="M68" s="403"/>
      <c r="N68" s="403"/>
      <c r="O68" s="403"/>
    </row>
    <row r="69" spans="1:15" s="296" customFormat="1" ht="28.5">
      <c r="A69" s="521" t="s">
        <v>247</v>
      </c>
      <c r="B69" s="417">
        <v>44</v>
      </c>
      <c r="C69" s="286" t="s">
        <v>333</v>
      </c>
      <c r="D69" s="418" t="s">
        <v>573</v>
      </c>
      <c r="E69" s="471">
        <v>2025</v>
      </c>
      <c r="F69" s="628">
        <v>1500</v>
      </c>
      <c r="G69" s="572">
        <v>489</v>
      </c>
      <c r="H69" s="636">
        <v>2000</v>
      </c>
      <c r="I69" s="287">
        <v>20000</v>
      </c>
      <c r="J69" s="420">
        <v>49767</v>
      </c>
      <c r="K69" s="403"/>
      <c r="L69" s="403"/>
      <c r="M69" s="403"/>
      <c r="N69" s="403"/>
      <c r="O69" s="403"/>
    </row>
    <row r="70" spans="1:15" s="289" customFormat="1" ht="28.5">
      <c r="A70" s="521" t="s">
        <v>387</v>
      </c>
      <c r="B70" s="417">
        <v>45</v>
      </c>
      <c r="C70" s="291" t="s">
        <v>328</v>
      </c>
      <c r="D70" s="418" t="s">
        <v>574</v>
      </c>
      <c r="E70" s="471" t="s">
        <v>675</v>
      </c>
      <c r="F70" s="630">
        <v>2463</v>
      </c>
      <c r="G70" s="574">
        <v>730</v>
      </c>
      <c r="H70" s="636">
        <v>4720</v>
      </c>
      <c r="I70" s="287">
        <v>30000</v>
      </c>
      <c r="J70" s="288">
        <v>40000</v>
      </c>
      <c r="K70" s="403"/>
      <c r="L70" s="403"/>
      <c r="M70" s="403"/>
      <c r="N70" s="403"/>
      <c r="O70" s="403"/>
    </row>
    <row r="71" spans="1:15" s="289" customFormat="1">
      <c r="A71" s="521" t="s">
        <v>387</v>
      </c>
      <c r="B71" s="417">
        <v>46</v>
      </c>
      <c r="C71" s="291" t="s">
        <v>268</v>
      </c>
      <c r="D71" s="418" t="s">
        <v>574</v>
      </c>
      <c r="E71" s="471" t="s">
        <v>305</v>
      </c>
      <c r="F71" s="630">
        <v>15</v>
      </c>
      <c r="G71" s="574"/>
      <c r="H71" s="636"/>
      <c r="I71" s="287">
        <v>0</v>
      </c>
      <c r="J71" s="288"/>
      <c r="K71" s="403"/>
      <c r="L71" s="403"/>
      <c r="M71" s="403"/>
      <c r="N71" s="403"/>
      <c r="O71" s="403"/>
    </row>
    <row r="72" spans="1:15" s="289" customFormat="1">
      <c r="A72" s="521" t="s">
        <v>387</v>
      </c>
      <c r="B72" s="417">
        <v>47</v>
      </c>
      <c r="C72" s="360" t="s">
        <v>359</v>
      </c>
      <c r="D72" s="428" t="s">
        <v>575</v>
      </c>
      <c r="E72" s="471">
        <v>2022</v>
      </c>
      <c r="F72" s="630">
        <v>100</v>
      </c>
      <c r="G72" s="574">
        <v>0</v>
      </c>
      <c r="H72" s="636">
        <v>90</v>
      </c>
      <c r="I72" s="287">
        <v>10000</v>
      </c>
      <c r="J72" s="288"/>
      <c r="K72" s="403"/>
      <c r="L72" s="403"/>
      <c r="M72" s="403"/>
      <c r="N72" s="403"/>
      <c r="O72" s="403"/>
    </row>
    <row r="73" spans="1:15" s="289" customFormat="1">
      <c r="A73" s="521" t="s">
        <v>387</v>
      </c>
      <c r="B73" s="417">
        <v>48</v>
      </c>
      <c r="C73" s="300" t="s">
        <v>360</v>
      </c>
      <c r="D73" s="425" t="s">
        <v>576</v>
      </c>
      <c r="E73" s="471">
        <v>2023</v>
      </c>
      <c r="F73" s="630">
        <v>550</v>
      </c>
      <c r="G73" s="574">
        <v>0</v>
      </c>
      <c r="H73" s="636">
        <v>90</v>
      </c>
      <c r="I73" s="287">
        <v>20000</v>
      </c>
      <c r="J73" s="288">
        <v>30000</v>
      </c>
      <c r="K73" s="403"/>
      <c r="L73" s="403"/>
      <c r="M73" s="403"/>
      <c r="N73" s="403"/>
      <c r="O73" s="403"/>
    </row>
    <row r="74" spans="1:15" s="289" customFormat="1" ht="28.5">
      <c r="A74" s="521" t="s">
        <v>387</v>
      </c>
      <c r="B74" s="417">
        <v>49</v>
      </c>
      <c r="C74" s="291" t="s">
        <v>329</v>
      </c>
      <c r="D74" s="418" t="s">
        <v>577</v>
      </c>
      <c r="E74" s="471">
        <v>2022</v>
      </c>
      <c r="F74" s="630">
        <v>0</v>
      </c>
      <c r="G74" s="574"/>
      <c r="H74" s="636"/>
      <c r="I74" s="287"/>
      <c r="J74" s="288"/>
      <c r="K74" s="403"/>
      <c r="L74" s="403"/>
      <c r="M74" s="403"/>
      <c r="N74" s="403"/>
      <c r="O74" s="403"/>
    </row>
    <row r="75" spans="1:15" s="289" customFormat="1">
      <c r="A75" s="521" t="s">
        <v>387</v>
      </c>
      <c r="B75" s="417">
        <v>50</v>
      </c>
      <c r="C75" s="293" t="s">
        <v>361</v>
      </c>
      <c r="D75" s="424" t="s">
        <v>578</v>
      </c>
      <c r="E75" s="471" t="s">
        <v>314</v>
      </c>
      <c r="F75" s="630"/>
      <c r="G75" s="574"/>
      <c r="H75" s="636"/>
      <c r="I75" s="287"/>
      <c r="J75" s="288"/>
      <c r="K75" s="403"/>
      <c r="L75" s="403"/>
      <c r="M75" s="403"/>
      <c r="N75" s="403"/>
      <c r="O75" s="403"/>
    </row>
    <row r="76" spans="1:15" s="289" customFormat="1" ht="28.5">
      <c r="A76" s="521" t="s">
        <v>387</v>
      </c>
      <c r="B76" s="417">
        <v>51</v>
      </c>
      <c r="C76" s="291" t="s">
        <v>362</v>
      </c>
      <c r="D76" s="418" t="s">
        <v>579</v>
      </c>
      <c r="E76" s="471" t="s">
        <v>314</v>
      </c>
      <c r="F76" s="630"/>
      <c r="G76" s="574"/>
      <c r="H76" s="636"/>
      <c r="I76" s="287"/>
      <c r="J76" s="288"/>
      <c r="K76" s="403"/>
      <c r="L76" s="403"/>
      <c r="M76" s="403"/>
      <c r="N76" s="403"/>
      <c r="O76" s="403"/>
    </row>
    <row r="77" spans="1:15" s="289" customFormat="1" ht="28.5">
      <c r="A77" s="521" t="s">
        <v>25</v>
      </c>
      <c r="B77" s="417">
        <v>52</v>
      </c>
      <c r="C77" s="291" t="s">
        <v>306</v>
      </c>
      <c r="D77" s="418" t="s">
        <v>580</v>
      </c>
      <c r="E77" s="471">
        <v>2022</v>
      </c>
      <c r="F77" s="630">
        <v>100</v>
      </c>
      <c r="G77" s="574">
        <v>93</v>
      </c>
      <c r="H77" s="636"/>
      <c r="I77" s="287"/>
      <c r="J77" s="288"/>
      <c r="K77" s="403"/>
      <c r="L77" s="403"/>
      <c r="M77" s="403"/>
      <c r="N77" s="403"/>
      <c r="O77" s="403"/>
    </row>
    <row r="78" spans="1:15" s="289" customFormat="1">
      <c r="A78" s="521" t="s">
        <v>25</v>
      </c>
      <c r="B78" s="417">
        <v>53</v>
      </c>
      <c r="C78" s="291" t="s">
        <v>399</v>
      </c>
      <c r="D78" s="418" t="s">
        <v>581</v>
      </c>
      <c r="E78" s="471">
        <v>2028</v>
      </c>
      <c r="F78" s="630">
        <v>50</v>
      </c>
      <c r="G78" s="574">
        <v>0</v>
      </c>
      <c r="H78" s="636">
        <v>1000</v>
      </c>
      <c r="I78" s="287">
        <v>30000</v>
      </c>
      <c r="J78" s="288">
        <v>60000</v>
      </c>
      <c r="K78" s="403"/>
      <c r="L78" s="403"/>
      <c r="M78" s="403"/>
      <c r="N78" s="403"/>
      <c r="O78" s="403"/>
    </row>
    <row r="79" spans="1:15" s="289" customFormat="1" ht="42.75">
      <c r="A79" s="521" t="s">
        <v>25</v>
      </c>
      <c r="B79" s="417">
        <v>54</v>
      </c>
      <c r="C79" s="299" t="s">
        <v>270</v>
      </c>
      <c r="D79" s="429" t="s">
        <v>537</v>
      </c>
      <c r="E79" s="471">
        <v>2023</v>
      </c>
      <c r="F79" s="631"/>
      <c r="G79" s="575"/>
      <c r="H79" s="636">
        <v>0</v>
      </c>
      <c r="I79" s="287">
        <v>7000</v>
      </c>
      <c r="J79" s="288">
        <v>5000</v>
      </c>
      <c r="K79" s="403"/>
      <c r="L79" s="403"/>
      <c r="M79" s="403"/>
      <c r="N79" s="403"/>
      <c r="O79" s="403"/>
    </row>
    <row r="80" spans="1:15" s="289" customFormat="1" ht="42.75">
      <c r="A80" s="521" t="s">
        <v>343</v>
      </c>
      <c r="B80" s="417">
        <v>55</v>
      </c>
      <c r="C80" s="300" t="s">
        <v>363</v>
      </c>
      <c r="D80" s="425" t="s">
        <v>582</v>
      </c>
      <c r="E80" s="471" t="s">
        <v>314</v>
      </c>
      <c r="F80" s="630"/>
      <c r="G80" s="574"/>
      <c r="H80" s="636"/>
      <c r="I80" s="287"/>
      <c r="J80" s="288"/>
      <c r="K80" s="403"/>
      <c r="L80" s="403"/>
      <c r="M80" s="403"/>
      <c r="N80" s="403"/>
      <c r="O80" s="403"/>
    </row>
    <row r="81" spans="1:15" s="557" customFormat="1" ht="28.5">
      <c r="A81" s="576" t="s">
        <v>343</v>
      </c>
      <c r="B81" s="577"/>
      <c r="C81" s="578" t="s">
        <v>249</v>
      </c>
      <c r="D81" s="579"/>
      <c r="E81" s="580"/>
      <c r="F81" s="632">
        <f t="shared" ref="F81:J81" si="8">SUM(F82:F87)</f>
        <v>28652</v>
      </c>
      <c r="G81" s="581">
        <f t="shared" si="8"/>
        <v>12245</v>
      </c>
      <c r="H81" s="667">
        <f t="shared" si="8"/>
        <v>20670</v>
      </c>
      <c r="I81" s="582">
        <f t="shared" si="8"/>
        <v>110500</v>
      </c>
      <c r="J81" s="581">
        <f t="shared" si="8"/>
        <v>124000</v>
      </c>
      <c r="K81" s="403"/>
      <c r="L81" s="403"/>
      <c r="M81" s="403"/>
      <c r="N81" s="403"/>
      <c r="O81" s="403"/>
    </row>
    <row r="82" spans="1:15" s="296" customFormat="1" ht="25.5">
      <c r="A82" s="521" t="s">
        <v>318</v>
      </c>
      <c r="B82" s="417">
        <v>2</v>
      </c>
      <c r="C82" s="286" t="s">
        <v>277</v>
      </c>
      <c r="D82" s="418" t="s">
        <v>533</v>
      </c>
      <c r="E82" s="470" t="s">
        <v>398</v>
      </c>
      <c r="F82" s="633">
        <v>2727</v>
      </c>
      <c r="G82" s="583">
        <v>2</v>
      </c>
      <c r="H82" s="666">
        <v>50</v>
      </c>
      <c r="I82" s="419">
        <v>4000</v>
      </c>
      <c r="J82" s="288">
        <v>4000</v>
      </c>
      <c r="K82" s="403"/>
      <c r="L82" s="403"/>
      <c r="M82" s="403"/>
      <c r="N82" s="403"/>
      <c r="O82" s="403"/>
    </row>
    <row r="83" spans="1:15" s="296" customFormat="1">
      <c r="A83" s="521" t="s">
        <v>318</v>
      </c>
      <c r="B83" s="417">
        <v>3</v>
      </c>
      <c r="C83" s="286" t="s">
        <v>278</v>
      </c>
      <c r="D83" s="418" t="s">
        <v>534</v>
      </c>
      <c r="E83" s="471">
        <v>2024</v>
      </c>
      <c r="F83" s="633">
        <v>10600</v>
      </c>
      <c r="G83" s="583">
        <v>677</v>
      </c>
      <c r="H83" s="666">
        <v>2700</v>
      </c>
      <c r="I83" s="419">
        <v>50000</v>
      </c>
      <c r="J83" s="288">
        <v>70000</v>
      </c>
      <c r="K83" s="403"/>
      <c r="L83" s="403"/>
      <c r="M83" s="403"/>
      <c r="N83" s="403"/>
      <c r="O83" s="403"/>
    </row>
    <row r="84" spans="1:15" s="296" customFormat="1">
      <c r="A84" s="521" t="s">
        <v>382</v>
      </c>
      <c r="B84" s="417">
        <v>14</v>
      </c>
      <c r="C84" s="286" t="s">
        <v>326</v>
      </c>
      <c r="D84" s="290" t="s">
        <v>558</v>
      </c>
      <c r="E84" s="471">
        <v>2025</v>
      </c>
      <c r="F84" s="628">
        <v>5150</v>
      </c>
      <c r="G84" s="572">
        <v>2511</v>
      </c>
      <c r="H84" s="666">
        <v>10000</v>
      </c>
      <c r="I84" s="419">
        <v>6500</v>
      </c>
      <c r="J84" s="288"/>
      <c r="K84" s="403"/>
      <c r="L84" s="403"/>
      <c r="M84" s="403"/>
      <c r="N84" s="403"/>
      <c r="O84" s="403"/>
    </row>
    <row r="85" spans="1:15" s="296" customFormat="1">
      <c r="A85" s="521" t="s">
        <v>384</v>
      </c>
      <c r="B85" s="417">
        <v>26</v>
      </c>
      <c r="C85" s="286" t="s">
        <v>280</v>
      </c>
      <c r="D85" s="418" t="s">
        <v>557</v>
      </c>
      <c r="E85" s="471">
        <v>2027</v>
      </c>
      <c r="F85" s="628"/>
      <c r="G85" s="572"/>
      <c r="H85" s="666">
        <v>0</v>
      </c>
      <c r="I85" s="419">
        <v>20000</v>
      </c>
      <c r="J85" s="288">
        <v>20000</v>
      </c>
      <c r="K85" s="403"/>
      <c r="L85" s="403"/>
      <c r="M85" s="403"/>
      <c r="N85" s="403"/>
      <c r="O85" s="403"/>
    </row>
    <row r="86" spans="1:15" s="296" customFormat="1" ht="28.5">
      <c r="A86" s="521" t="s">
        <v>387</v>
      </c>
      <c r="B86" s="417">
        <v>46</v>
      </c>
      <c r="C86" s="291" t="s">
        <v>328</v>
      </c>
      <c r="D86" s="290" t="s">
        <v>574</v>
      </c>
      <c r="E86" s="471" t="s">
        <v>675</v>
      </c>
      <c r="F86" s="628">
        <v>10070</v>
      </c>
      <c r="G86" s="572">
        <v>9055</v>
      </c>
      <c r="H86" s="636">
        <v>7920</v>
      </c>
      <c r="I86" s="287">
        <v>30000</v>
      </c>
      <c r="J86" s="288">
        <v>30000</v>
      </c>
      <c r="K86" s="403"/>
      <c r="L86" s="403"/>
      <c r="M86" s="403"/>
      <c r="N86" s="403"/>
      <c r="O86" s="403"/>
    </row>
    <row r="87" spans="1:15" s="296" customFormat="1">
      <c r="A87" s="521" t="s">
        <v>387</v>
      </c>
      <c r="B87" s="417">
        <v>47</v>
      </c>
      <c r="C87" s="301" t="s">
        <v>268</v>
      </c>
      <c r="D87" s="290" t="s">
        <v>574</v>
      </c>
      <c r="E87" s="471" t="s">
        <v>305</v>
      </c>
      <c r="F87" s="628">
        <v>105</v>
      </c>
      <c r="G87" s="572"/>
      <c r="H87" s="636"/>
      <c r="I87" s="287"/>
      <c r="J87" s="288"/>
      <c r="K87" s="403"/>
      <c r="L87" s="403"/>
      <c r="M87" s="403"/>
      <c r="N87" s="403"/>
      <c r="O87" s="403"/>
    </row>
    <row r="88" spans="1:15" s="557" customFormat="1" ht="15">
      <c r="A88" s="576" t="s">
        <v>343</v>
      </c>
      <c r="B88" s="560">
        <v>2</v>
      </c>
      <c r="C88" s="561" t="s">
        <v>55</v>
      </c>
      <c r="D88" s="562"/>
      <c r="E88" s="563"/>
      <c r="F88" s="634">
        <f t="shared" ref="F88:J88" si="9">F89</f>
        <v>45830</v>
      </c>
      <c r="G88" s="584">
        <f t="shared" si="9"/>
        <v>0</v>
      </c>
      <c r="H88" s="663">
        <f t="shared" si="9"/>
        <v>19152</v>
      </c>
      <c r="I88" s="565">
        <f t="shared" si="9"/>
        <v>11352</v>
      </c>
      <c r="J88" s="585">
        <f t="shared" si="9"/>
        <v>841</v>
      </c>
      <c r="K88" s="403"/>
      <c r="L88" s="403"/>
      <c r="M88" s="403"/>
      <c r="N88" s="403"/>
      <c r="O88" s="403"/>
    </row>
    <row r="89" spans="1:15" s="557" customFormat="1" ht="28.5">
      <c r="A89" s="566" t="s">
        <v>343</v>
      </c>
      <c r="B89" s="551"/>
      <c r="C89" s="567" t="s">
        <v>79</v>
      </c>
      <c r="D89" s="568"/>
      <c r="E89" s="569"/>
      <c r="F89" s="635">
        <f t="shared" ref="F89:J89" si="10">SUM(F90:F117)</f>
        <v>45830</v>
      </c>
      <c r="G89" s="570">
        <f t="shared" si="10"/>
        <v>0</v>
      </c>
      <c r="H89" s="635">
        <f t="shared" si="10"/>
        <v>19152</v>
      </c>
      <c r="I89" s="571">
        <f t="shared" si="10"/>
        <v>11352</v>
      </c>
      <c r="J89" s="589">
        <f t="shared" si="10"/>
        <v>841</v>
      </c>
      <c r="K89" s="403"/>
      <c r="L89" s="403"/>
      <c r="M89" s="403"/>
      <c r="N89" s="403"/>
      <c r="O89" s="403"/>
    </row>
    <row r="90" spans="1:15" s="296" customFormat="1" ht="28.5">
      <c r="A90" s="521" t="s">
        <v>316</v>
      </c>
      <c r="B90" s="417">
        <v>1</v>
      </c>
      <c r="C90" s="291" t="s">
        <v>365</v>
      </c>
      <c r="D90" s="418" t="s">
        <v>583</v>
      </c>
      <c r="E90" s="471" t="s">
        <v>314</v>
      </c>
      <c r="F90" s="628"/>
      <c r="G90" s="572"/>
      <c r="H90" s="665"/>
      <c r="I90" s="294"/>
      <c r="J90" s="295"/>
      <c r="K90" s="403"/>
      <c r="L90" s="403"/>
      <c r="M90" s="403"/>
      <c r="N90" s="403"/>
      <c r="O90" s="403"/>
    </row>
    <row r="91" spans="1:15" s="296" customFormat="1">
      <c r="A91" s="521" t="s">
        <v>316</v>
      </c>
      <c r="B91" s="417">
        <v>2</v>
      </c>
      <c r="C91" s="291" t="s">
        <v>366</v>
      </c>
      <c r="D91" s="418" t="s">
        <v>584</v>
      </c>
      <c r="E91" s="471" t="s">
        <v>314</v>
      </c>
      <c r="F91" s="628"/>
      <c r="G91" s="572"/>
      <c r="H91" s="665"/>
      <c r="I91" s="294"/>
      <c r="J91" s="295"/>
      <c r="K91" s="403"/>
      <c r="L91" s="403"/>
      <c r="M91" s="403"/>
      <c r="N91" s="403"/>
      <c r="O91" s="403"/>
    </row>
    <row r="92" spans="1:15" s="296" customFormat="1" ht="28.5">
      <c r="A92" s="521" t="s">
        <v>316</v>
      </c>
      <c r="B92" s="417">
        <v>3</v>
      </c>
      <c r="C92" s="286" t="s">
        <v>287</v>
      </c>
      <c r="D92" s="418" t="s">
        <v>585</v>
      </c>
      <c r="E92" s="471">
        <v>2021</v>
      </c>
      <c r="F92" s="628">
        <v>1150</v>
      </c>
      <c r="G92" s="572">
        <v>0</v>
      </c>
      <c r="H92" s="666">
        <v>1150</v>
      </c>
      <c r="I92" s="294"/>
      <c r="J92" s="295"/>
      <c r="K92" s="403"/>
      <c r="L92" s="403"/>
      <c r="M92" s="403"/>
      <c r="N92" s="403"/>
      <c r="O92" s="403"/>
    </row>
    <row r="93" spans="1:15" s="296" customFormat="1" ht="28.5">
      <c r="A93" s="521" t="s">
        <v>316</v>
      </c>
      <c r="B93" s="417">
        <v>4</v>
      </c>
      <c r="C93" s="286" t="s">
        <v>332</v>
      </c>
      <c r="D93" s="418" t="s">
        <v>586</v>
      </c>
      <c r="E93" s="471" t="s">
        <v>314</v>
      </c>
      <c r="F93" s="628"/>
      <c r="G93" s="572"/>
      <c r="H93" s="666">
        <v>100</v>
      </c>
      <c r="I93" s="294"/>
      <c r="J93" s="295"/>
      <c r="K93" s="403"/>
      <c r="L93" s="403"/>
      <c r="M93" s="403"/>
      <c r="N93" s="403"/>
      <c r="O93" s="403"/>
    </row>
    <row r="94" spans="1:15" s="296" customFormat="1" ht="28.5">
      <c r="A94" s="521" t="s">
        <v>316</v>
      </c>
      <c r="B94" s="417">
        <v>5</v>
      </c>
      <c r="C94" s="291" t="s">
        <v>367</v>
      </c>
      <c r="D94" s="418" t="s">
        <v>587</v>
      </c>
      <c r="E94" s="471" t="s">
        <v>314</v>
      </c>
      <c r="F94" s="628"/>
      <c r="G94" s="572"/>
      <c r="H94" s="666">
        <v>100</v>
      </c>
      <c r="I94" s="294"/>
      <c r="J94" s="295"/>
      <c r="K94" s="403"/>
      <c r="L94" s="403"/>
      <c r="M94" s="403"/>
      <c r="N94" s="403"/>
      <c r="O94" s="403"/>
    </row>
    <row r="95" spans="1:15" s="296" customFormat="1">
      <c r="A95" s="521" t="s">
        <v>316</v>
      </c>
      <c r="B95" s="417">
        <v>6</v>
      </c>
      <c r="C95" s="291" t="s">
        <v>368</v>
      </c>
      <c r="D95" s="418" t="s">
        <v>588</v>
      </c>
      <c r="E95" s="471" t="s">
        <v>314</v>
      </c>
      <c r="F95" s="628"/>
      <c r="G95" s="572"/>
      <c r="H95" s="665"/>
      <c r="I95" s="294"/>
      <c r="J95" s="295"/>
      <c r="K95" s="403"/>
      <c r="L95" s="403"/>
      <c r="M95" s="403"/>
      <c r="N95" s="403"/>
      <c r="O95" s="403"/>
    </row>
    <row r="96" spans="1:15" s="296" customFormat="1">
      <c r="A96" s="521" t="s">
        <v>316</v>
      </c>
      <c r="B96" s="417">
        <v>7</v>
      </c>
      <c r="C96" s="286" t="s">
        <v>307</v>
      </c>
      <c r="D96" s="290" t="s">
        <v>589</v>
      </c>
      <c r="E96" s="471" t="s">
        <v>314</v>
      </c>
      <c r="F96" s="628"/>
      <c r="G96" s="572"/>
      <c r="H96" s="665"/>
      <c r="I96" s="294"/>
      <c r="J96" s="295"/>
      <c r="K96" s="403"/>
      <c r="L96" s="403"/>
      <c r="M96" s="403"/>
      <c r="N96" s="403"/>
      <c r="O96" s="403"/>
    </row>
    <row r="97" spans="1:15" s="296" customFormat="1">
      <c r="A97" s="521" t="s">
        <v>316</v>
      </c>
      <c r="B97" s="417">
        <v>8</v>
      </c>
      <c r="C97" s="291" t="s">
        <v>369</v>
      </c>
      <c r="D97" s="290" t="s">
        <v>590</v>
      </c>
      <c r="E97" s="471" t="s">
        <v>314</v>
      </c>
      <c r="F97" s="628"/>
      <c r="G97" s="572"/>
      <c r="H97" s="665"/>
      <c r="I97" s="294"/>
      <c r="J97" s="295"/>
      <c r="K97" s="403"/>
      <c r="L97" s="403"/>
      <c r="M97" s="403"/>
      <c r="N97" s="403"/>
      <c r="O97" s="403"/>
    </row>
    <row r="98" spans="1:15" s="296" customFormat="1">
      <c r="A98" s="521" t="s">
        <v>316</v>
      </c>
      <c r="B98" s="417">
        <v>9</v>
      </c>
      <c r="C98" s="291" t="s">
        <v>370</v>
      </c>
      <c r="D98" s="290" t="s">
        <v>591</v>
      </c>
      <c r="E98" s="471" t="s">
        <v>314</v>
      </c>
      <c r="F98" s="628"/>
      <c r="G98" s="572"/>
      <c r="H98" s="665"/>
      <c r="I98" s="294"/>
      <c r="J98" s="295"/>
      <c r="K98" s="403"/>
      <c r="L98" s="403"/>
      <c r="M98" s="403"/>
      <c r="N98" s="403"/>
      <c r="O98" s="403"/>
    </row>
    <row r="99" spans="1:15" s="296" customFormat="1">
      <c r="A99" s="521" t="s">
        <v>316</v>
      </c>
      <c r="B99" s="417">
        <v>10</v>
      </c>
      <c r="C99" s="291" t="s">
        <v>371</v>
      </c>
      <c r="D99" s="290" t="s">
        <v>592</v>
      </c>
      <c r="E99" s="471" t="s">
        <v>314</v>
      </c>
      <c r="F99" s="628"/>
      <c r="G99" s="572"/>
      <c r="H99" s="665"/>
      <c r="I99" s="294"/>
      <c r="J99" s="295"/>
      <c r="K99" s="403"/>
      <c r="L99" s="403"/>
      <c r="M99" s="403"/>
      <c r="N99" s="403"/>
      <c r="O99" s="403"/>
    </row>
    <row r="100" spans="1:15" s="296" customFormat="1" ht="28.5">
      <c r="A100" s="521" t="s">
        <v>316</v>
      </c>
      <c r="B100" s="417">
        <v>11</v>
      </c>
      <c r="C100" s="291" t="s">
        <v>372</v>
      </c>
      <c r="D100" s="290" t="s">
        <v>593</v>
      </c>
      <c r="E100" s="471" t="s">
        <v>314</v>
      </c>
      <c r="F100" s="628"/>
      <c r="G100" s="572"/>
      <c r="H100" s="665"/>
      <c r="I100" s="294"/>
      <c r="J100" s="295"/>
      <c r="K100" s="403"/>
      <c r="L100" s="403"/>
      <c r="M100" s="403"/>
      <c r="N100" s="403"/>
      <c r="O100" s="403"/>
    </row>
    <row r="101" spans="1:15" s="296" customFormat="1">
      <c r="A101" s="521" t="s">
        <v>316</v>
      </c>
      <c r="B101" s="417">
        <v>12</v>
      </c>
      <c r="C101" s="291" t="s">
        <v>373</v>
      </c>
      <c r="D101" s="290" t="s">
        <v>594</v>
      </c>
      <c r="E101" s="471" t="s">
        <v>314</v>
      </c>
      <c r="F101" s="628"/>
      <c r="G101" s="572"/>
      <c r="H101" s="665"/>
      <c r="I101" s="294"/>
      <c r="J101" s="295"/>
      <c r="K101" s="403"/>
      <c r="L101" s="403"/>
      <c r="M101" s="403"/>
      <c r="N101" s="403"/>
      <c r="O101" s="403"/>
    </row>
    <row r="102" spans="1:15" s="296" customFormat="1">
      <c r="A102" s="521" t="s">
        <v>316</v>
      </c>
      <c r="B102" s="417">
        <v>13</v>
      </c>
      <c r="C102" s="291" t="s">
        <v>498</v>
      </c>
      <c r="D102" s="290" t="s">
        <v>595</v>
      </c>
      <c r="E102" s="471" t="s">
        <v>314</v>
      </c>
      <c r="F102" s="628">
        <v>50</v>
      </c>
      <c r="G102" s="572">
        <v>0</v>
      </c>
      <c r="H102" s="636"/>
      <c r="I102" s="419"/>
      <c r="J102" s="420"/>
      <c r="K102" s="403"/>
      <c r="L102" s="403"/>
      <c r="M102" s="403"/>
      <c r="N102" s="403"/>
      <c r="O102" s="403"/>
    </row>
    <row r="103" spans="1:15" s="296" customFormat="1" ht="28.5">
      <c r="A103" s="521" t="s">
        <v>382</v>
      </c>
      <c r="B103" s="417">
        <v>14</v>
      </c>
      <c r="C103" s="286" t="s">
        <v>381</v>
      </c>
      <c r="D103" s="290" t="s">
        <v>596</v>
      </c>
      <c r="E103" s="471" t="s">
        <v>314</v>
      </c>
      <c r="F103" s="628"/>
      <c r="G103" s="572"/>
      <c r="H103" s="665"/>
      <c r="I103" s="294"/>
      <c r="J103" s="295"/>
      <c r="K103" s="403"/>
      <c r="L103" s="403"/>
      <c r="M103" s="403"/>
      <c r="N103" s="403"/>
      <c r="O103" s="403"/>
    </row>
    <row r="104" spans="1:15" s="296" customFormat="1">
      <c r="A104" s="521" t="s">
        <v>384</v>
      </c>
      <c r="B104" s="417">
        <v>15</v>
      </c>
      <c r="C104" s="291" t="s">
        <v>597</v>
      </c>
      <c r="D104" s="290" t="s">
        <v>598</v>
      </c>
      <c r="E104" s="471" t="s">
        <v>314</v>
      </c>
      <c r="F104" s="628"/>
      <c r="G104" s="572"/>
      <c r="H104" s="665"/>
      <c r="I104" s="294"/>
      <c r="J104" s="295"/>
      <c r="K104" s="403"/>
      <c r="L104" s="403"/>
      <c r="M104" s="403"/>
      <c r="N104" s="403"/>
      <c r="O104" s="403"/>
    </row>
    <row r="105" spans="1:15" s="296" customFormat="1" ht="28.5">
      <c r="A105" s="521" t="s">
        <v>384</v>
      </c>
      <c r="B105" s="417">
        <v>16</v>
      </c>
      <c r="C105" s="302" t="s">
        <v>374</v>
      </c>
      <c r="D105" s="290" t="s">
        <v>598</v>
      </c>
      <c r="E105" s="471" t="s">
        <v>314</v>
      </c>
      <c r="F105" s="628"/>
      <c r="G105" s="572"/>
      <c r="H105" s="665"/>
      <c r="I105" s="294"/>
      <c r="J105" s="295"/>
      <c r="K105" s="403"/>
      <c r="L105" s="403"/>
      <c r="M105" s="403"/>
      <c r="N105" s="403"/>
      <c r="O105" s="403"/>
    </row>
    <row r="106" spans="1:15" s="296" customFormat="1">
      <c r="A106" s="521" t="s">
        <v>384</v>
      </c>
      <c r="B106" s="417">
        <v>17</v>
      </c>
      <c r="C106" s="291" t="s">
        <v>375</v>
      </c>
      <c r="D106" s="290" t="s">
        <v>599</v>
      </c>
      <c r="E106" s="471" t="s">
        <v>314</v>
      </c>
      <c r="F106" s="628"/>
      <c r="G106" s="572"/>
      <c r="H106" s="665"/>
      <c r="I106" s="294"/>
      <c r="J106" s="295"/>
      <c r="K106" s="403"/>
      <c r="L106" s="403"/>
      <c r="M106" s="403"/>
      <c r="N106" s="403"/>
      <c r="O106" s="403"/>
    </row>
    <row r="107" spans="1:15" s="296" customFormat="1">
      <c r="A107" s="521" t="s">
        <v>384</v>
      </c>
      <c r="B107" s="417">
        <v>18</v>
      </c>
      <c r="C107" s="291" t="s">
        <v>376</v>
      </c>
      <c r="D107" s="290" t="s">
        <v>600</v>
      </c>
      <c r="E107" s="471" t="s">
        <v>314</v>
      </c>
      <c r="F107" s="628"/>
      <c r="G107" s="572"/>
      <c r="H107" s="665"/>
      <c r="I107" s="294"/>
      <c r="J107" s="295"/>
      <c r="K107" s="403"/>
      <c r="L107" s="403"/>
      <c r="M107" s="403"/>
      <c r="N107" s="403"/>
      <c r="O107" s="403"/>
    </row>
    <row r="108" spans="1:15" s="296" customFormat="1" ht="42.75">
      <c r="A108" s="521" t="s">
        <v>387</v>
      </c>
      <c r="B108" s="417">
        <v>19</v>
      </c>
      <c r="C108" s="291" t="s">
        <v>286</v>
      </c>
      <c r="D108" s="430" t="s">
        <v>601</v>
      </c>
      <c r="E108" s="471" t="s">
        <v>314</v>
      </c>
      <c r="F108" s="630"/>
      <c r="G108" s="574"/>
      <c r="H108" s="636"/>
      <c r="I108" s="294"/>
      <c r="J108" s="295"/>
      <c r="K108" s="403"/>
      <c r="L108" s="403"/>
      <c r="M108" s="403"/>
      <c r="N108" s="403"/>
      <c r="O108" s="403"/>
    </row>
    <row r="109" spans="1:15" s="296" customFormat="1" ht="42.75">
      <c r="A109" s="521" t="s">
        <v>387</v>
      </c>
      <c r="B109" s="417">
        <v>20</v>
      </c>
      <c r="C109" s="291" t="s">
        <v>288</v>
      </c>
      <c r="D109" s="431" t="s">
        <v>602</v>
      </c>
      <c r="E109" s="471" t="s">
        <v>314</v>
      </c>
      <c r="F109" s="628"/>
      <c r="G109" s="572"/>
      <c r="H109" s="665"/>
      <c r="I109" s="294"/>
      <c r="J109" s="295"/>
      <c r="K109" s="403"/>
      <c r="L109" s="403"/>
      <c r="M109" s="403"/>
      <c r="N109" s="403"/>
      <c r="O109" s="403"/>
    </row>
    <row r="110" spans="1:15" s="296" customFormat="1" ht="28.5">
      <c r="A110" s="521" t="s">
        <v>343</v>
      </c>
      <c r="B110" s="417">
        <v>21</v>
      </c>
      <c r="C110" s="286" t="s">
        <v>693</v>
      </c>
      <c r="D110" s="497" t="s">
        <v>694</v>
      </c>
      <c r="E110" s="471">
        <v>2022</v>
      </c>
      <c r="F110" s="636">
        <v>1000</v>
      </c>
      <c r="G110" s="288">
        <v>0</v>
      </c>
      <c r="H110" s="636">
        <v>7617</v>
      </c>
      <c r="I110" s="303">
        <v>7617</v>
      </c>
      <c r="J110" s="487"/>
      <c r="K110" s="403"/>
      <c r="L110" s="403"/>
      <c r="M110" s="403"/>
      <c r="N110" s="403"/>
      <c r="O110" s="403"/>
    </row>
    <row r="111" spans="1:15" s="296" customFormat="1" ht="28.5">
      <c r="A111" s="521" t="s">
        <v>676</v>
      </c>
      <c r="B111" s="417">
        <v>22</v>
      </c>
      <c r="C111" s="286" t="s">
        <v>607</v>
      </c>
      <c r="D111" s="497" t="s">
        <v>695</v>
      </c>
      <c r="E111" s="471">
        <v>2021</v>
      </c>
      <c r="F111" s="636">
        <v>0</v>
      </c>
      <c r="G111" s="572">
        <v>0</v>
      </c>
      <c r="H111" s="636">
        <v>2044</v>
      </c>
      <c r="I111" s="287"/>
      <c r="J111" s="487"/>
      <c r="K111" s="403"/>
      <c r="L111" s="403"/>
      <c r="M111" s="403"/>
      <c r="N111" s="403"/>
      <c r="O111" s="403"/>
    </row>
    <row r="112" spans="1:15" s="296" customFormat="1" ht="28.5">
      <c r="A112" s="521" t="s">
        <v>676</v>
      </c>
      <c r="B112" s="417">
        <v>23</v>
      </c>
      <c r="C112" s="286" t="s">
        <v>677</v>
      </c>
      <c r="D112" s="486"/>
      <c r="E112" s="471">
        <v>2023</v>
      </c>
      <c r="F112" s="636"/>
      <c r="G112" s="572"/>
      <c r="H112" s="636">
        <v>5240</v>
      </c>
      <c r="I112" s="287">
        <v>3235</v>
      </c>
      <c r="J112" s="423">
        <v>841</v>
      </c>
      <c r="K112" s="403"/>
      <c r="L112" s="403"/>
      <c r="M112" s="403"/>
      <c r="N112" s="403"/>
      <c r="O112" s="403"/>
    </row>
    <row r="113" spans="1:15" s="296" customFormat="1" ht="28.5">
      <c r="A113" s="521" t="s">
        <v>387</v>
      </c>
      <c r="B113" s="417">
        <v>24</v>
      </c>
      <c r="C113" s="286" t="s">
        <v>603</v>
      </c>
      <c r="D113" s="290" t="s">
        <v>604</v>
      </c>
      <c r="E113" s="471">
        <v>2021</v>
      </c>
      <c r="F113" s="637">
        <v>10</v>
      </c>
      <c r="G113" s="288">
        <v>0</v>
      </c>
      <c r="H113" s="666">
        <v>244</v>
      </c>
      <c r="I113" s="287"/>
      <c r="J113" s="420"/>
      <c r="K113" s="403"/>
      <c r="L113" s="403"/>
      <c r="M113" s="403"/>
      <c r="N113" s="403"/>
      <c r="O113" s="403"/>
    </row>
    <row r="114" spans="1:15" s="296" customFormat="1">
      <c r="A114" s="521" t="s">
        <v>383</v>
      </c>
      <c r="B114" s="417">
        <v>25</v>
      </c>
      <c r="C114" s="286" t="s">
        <v>605</v>
      </c>
      <c r="D114" s="290" t="s">
        <v>606</v>
      </c>
      <c r="E114" s="471">
        <v>2021</v>
      </c>
      <c r="F114" s="637">
        <v>10</v>
      </c>
      <c r="G114" s="288">
        <v>0</v>
      </c>
      <c r="H114" s="666">
        <v>350</v>
      </c>
      <c r="I114" s="287"/>
      <c r="J114" s="420"/>
      <c r="K114" s="403"/>
      <c r="L114" s="403"/>
      <c r="M114" s="403"/>
      <c r="N114" s="403"/>
      <c r="O114" s="403"/>
    </row>
    <row r="115" spans="1:15" s="296" customFormat="1" ht="28.5">
      <c r="A115" s="521" t="s">
        <v>382</v>
      </c>
      <c r="B115" s="417">
        <v>26</v>
      </c>
      <c r="C115" s="286" t="s">
        <v>678</v>
      </c>
      <c r="D115" s="290" t="s">
        <v>679</v>
      </c>
      <c r="E115" s="471">
        <v>2021</v>
      </c>
      <c r="F115" s="638">
        <v>10</v>
      </c>
      <c r="G115" s="288">
        <v>0</v>
      </c>
      <c r="H115" s="668">
        <v>307</v>
      </c>
      <c r="I115" s="287"/>
      <c r="J115" s="420"/>
      <c r="K115" s="403"/>
      <c r="L115" s="403"/>
      <c r="M115" s="403"/>
      <c r="N115" s="403"/>
      <c r="O115" s="403"/>
    </row>
    <row r="116" spans="1:15" s="296" customFormat="1" ht="42.75">
      <c r="A116" s="521" t="s">
        <v>343</v>
      </c>
      <c r="B116" s="417">
        <v>27</v>
      </c>
      <c r="C116" s="286" t="s">
        <v>513</v>
      </c>
      <c r="D116" s="497" t="s">
        <v>696</v>
      </c>
      <c r="E116" s="471">
        <v>2022</v>
      </c>
      <c r="F116" s="636">
        <v>0</v>
      </c>
      <c r="G116" s="572">
        <v>0</v>
      </c>
      <c r="H116" s="636">
        <v>2000</v>
      </c>
      <c r="I116" s="287">
        <v>500</v>
      </c>
      <c r="J116" s="487"/>
      <c r="K116" s="403"/>
      <c r="L116" s="403"/>
      <c r="M116" s="403"/>
      <c r="N116" s="403"/>
      <c r="O116" s="403"/>
    </row>
    <row r="117" spans="1:15" s="296" customFormat="1">
      <c r="A117" s="521" t="s">
        <v>343</v>
      </c>
      <c r="B117" s="417">
        <v>28</v>
      </c>
      <c r="C117" s="286" t="s">
        <v>684</v>
      </c>
      <c r="D117" s="486"/>
      <c r="E117" s="471"/>
      <c r="F117" s="636">
        <f>13730+29870</f>
        <v>43600</v>
      </c>
      <c r="G117" s="572">
        <v>0</v>
      </c>
      <c r="H117" s="636"/>
      <c r="I117" s="287"/>
      <c r="J117" s="487"/>
      <c r="K117" s="403"/>
      <c r="L117" s="403"/>
      <c r="M117" s="403"/>
      <c r="N117" s="403"/>
      <c r="O117" s="403"/>
    </row>
    <row r="118" spans="1:15" s="557" customFormat="1" ht="30">
      <c r="A118" s="531" t="s">
        <v>343</v>
      </c>
      <c r="B118" s="560">
        <v>3</v>
      </c>
      <c r="C118" s="615" t="s">
        <v>246</v>
      </c>
      <c r="D118" s="616"/>
      <c r="E118" s="617"/>
      <c r="F118" s="639">
        <f t="shared" ref="F118:J118" si="11">F119</f>
        <v>111153</v>
      </c>
      <c r="G118" s="618">
        <f t="shared" si="11"/>
        <v>84380</v>
      </c>
      <c r="H118" s="669">
        <f t="shared" si="11"/>
        <v>114347</v>
      </c>
      <c r="I118" s="619">
        <f t="shared" si="11"/>
        <v>238432</v>
      </c>
      <c r="J118" s="618">
        <f t="shared" si="11"/>
        <v>258404</v>
      </c>
      <c r="K118" s="403"/>
      <c r="L118" s="403"/>
      <c r="M118" s="403"/>
      <c r="N118" s="403"/>
      <c r="O118" s="403"/>
    </row>
    <row r="119" spans="1:15" s="557" customFormat="1" ht="28.5">
      <c r="A119" s="521" t="s">
        <v>343</v>
      </c>
      <c r="B119" s="551"/>
      <c r="C119" s="586" t="s">
        <v>79</v>
      </c>
      <c r="D119" s="587"/>
      <c r="E119" s="588"/>
      <c r="F119" s="640">
        <f t="shared" ref="F119:J119" si="12">SUM(F120:F170)</f>
        <v>111153</v>
      </c>
      <c r="G119" s="589">
        <f t="shared" si="12"/>
        <v>84380</v>
      </c>
      <c r="H119" s="664">
        <f t="shared" si="12"/>
        <v>114347</v>
      </c>
      <c r="I119" s="571">
        <f t="shared" si="12"/>
        <v>238432</v>
      </c>
      <c r="J119" s="589">
        <f t="shared" si="12"/>
        <v>258404</v>
      </c>
      <c r="K119" s="403"/>
      <c r="L119" s="403"/>
      <c r="M119" s="403"/>
      <c r="N119" s="403"/>
      <c r="O119" s="403"/>
    </row>
    <row r="120" spans="1:15" s="305" customFormat="1">
      <c r="A120" s="522" t="s">
        <v>318</v>
      </c>
      <c r="B120" s="433">
        <v>1</v>
      </c>
      <c r="C120" s="361" t="s">
        <v>608</v>
      </c>
      <c r="D120" s="434" t="s">
        <v>555</v>
      </c>
      <c r="E120" s="472">
        <v>2025</v>
      </c>
      <c r="F120" s="641">
        <v>37850</v>
      </c>
      <c r="G120" s="590">
        <v>37815</v>
      </c>
      <c r="H120" s="641">
        <v>25000</v>
      </c>
      <c r="I120" s="304">
        <v>41624</v>
      </c>
      <c r="J120" s="362">
        <v>41624</v>
      </c>
      <c r="K120" s="403"/>
      <c r="L120" s="403"/>
      <c r="M120" s="403"/>
      <c r="N120" s="403"/>
      <c r="O120" s="403"/>
    </row>
    <row r="121" spans="1:15" s="305" customFormat="1">
      <c r="A121" s="522" t="s">
        <v>382</v>
      </c>
      <c r="B121" s="433">
        <v>2</v>
      </c>
      <c r="C121" s="309" t="s">
        <v>499</v>
      </c>
      <c r="D121" s="473" t="s">
        <v>609</v>
      </c>
      <c r="E121" s="474">
        <v>2027</v>
      </c>
      <c r="F121" s="642">
        <v>123</v>
      </c>
      <c r="G121" s="591"/>
      <c r="H121" s="642">
        <v>123</v>
      </c>
      <c r="I121" s="306">
        <v>17361</v>
      </c>
      <c r="J121" s="435">
        <v>55211</v>
      </c>
      <c r="K121" s="403"/>
      <c r="L121" s="403"/>
      <c r="M121" s="403"/>
      <c r="N121" s="403"/>
      <c r="O121" s="403"/>
    </row>
    <row r="122" spans="1:15" s="316" customFormat="1">
      <c r="A122" s="522" t="s">
        <v>382</v>
      </c>
      <c r="B122" s="433" t="s">
        <v>364</v>
      </c>
      <c r="C122" s="309" t="s">
        <v>610</v>
      </c>
      <c r="D122" s="473" t="s">
        <v>680</v>
      </c>
      <c r="E122" s="474">
        <v>2027</v>
      </c>
      <c r="F122" s="642">
        <v>24641</v>
      </c>
      <c r="G122" s="591"/>
      <c r="H122" s="642">
        <v>1500</v>
      </c>
      <c r="I122" s="306"/>
      <c r="J122" s="435"/>
      <c r="K122" s="403"/>
      <c r="L122" s="403"/>
      <c r="M122" s="403"/>
      <c r="N122" s="403"/>
      <c r="O122" s="403"/>
    </row>
    <row r="123" spans="1:15" s="316" customFormat="1">
      <c r="A123" s="522" t="s">
        <v>384</v>
      </c>
      <c r="B123" s="433">
        <v>3</v>
      </c>
      <c r="C123" s="436" t="s">
        <v>611</v>
      </c>
      <c r="D123" s="437" t="s">
        <v>612</v>
      </c>
      <c r="E123" s="475">
        <v>2028</v>
      </c>
      <c r="F123" s="642"/>
      <c r="G123" s="591"/>
      <c r="H123" s="642">
        <v>0</v>
      </c>
      <c r="I123" s="306">
        <v>35000</v>
      </c>
      <c r="J123" s="435">
        <v>45000</v>
      </c>
      <c r="K123" s="403"/>
      <c r="L123" s="403"/>
      <c r="M123" s="403"/>
      <c r="N123" s="403"/>
      <c r="O123" s="403"/>
    </row>
    <row r="124" spans="1:15" s="316" customFormat="1">
      <c r="A124" s="522" t="s">
        <v>383</v>
      </c>
      <c r="B124" s="433">
        <v>4</v>
      </c>
      <c r="C124" s="309" t="s">
        <v>297</v>
      </c>
      <c r="D124" s="438" t="s">
        <v>613</v>
      </c>
      <c r="E124" s="474">
        <v>2030</v>
      </c>
      <c r="F124" s="643">
        <v>66</v>
      </c>
      <c r="G124" s="592">
        <v>36</v>
      </c>
      <c r="H124" s="643">
        <v>128</v>
      </c>
      <c r="I124" s="307">
        <v>1500</v>
      </c>
      <c r="J124" s="435">
        <v>13300</v>
      </c>
      <c r="K124" s="403"/>
      <c r="L124" s="403"/>
      <c r="M124" s="403"/>
      <c r="N124" s="403"/>
      <c r="O124" s="403"/>
    </row>
    <row r="125" spans="1:15" s="316" customFormat="1">
      <c r="A125" s="522" t="s">
        <v>383</v>
      </c>
      <c r="B125" s="433" t="s">
        <v>685</v>
      </c>
      <c r="C125" s="309" t="s">
        <v>686</v>
      </c>
      <c r="D125" s="438" t="s">
        <v>613</v>
      </c>
      <c r="E125" s="474">
        <v>2030</v>
      </c>
      <c r="F125" s="643"/>
      <c r="G125" s="592"/>
      <c r="H125" s="643">
        <v>30000</v>
      </c>
      <c r="I125" s="307"/>
      <c r="J125" s="435"/>
      <c r="K125" s="403"/>
      <c r="L125" s="403"/>
      <c r="M125" s="403"/>
      <c r="N125" s="403"/>
      <c r="O125" s="403"/>
    </row>
    <row r="126" spans="1:15" s="316" customFormat="1">
      <c r="A126" s="522" t="s">
        <v>25</v>
      </c>
      <c r="B126" s="433">
        <v>5</v>
      </c>
      <c r="C126" s="309" t="s">
        <v>385</v>
      </c>
      <c r="D126" s="290" t="s">
        <v>614</v>
      </c>
      <c r="E126" s="471" t="s">
        <v>500</v>
      </c>
      <c r="F126" s="644"/>
      <c r="G126" s="593"/>
      <c r="H126" s="670"/>
      <c r="I126" s="308"/>
      <c r="J126" s="435"/>
      <c r="K126" s="403"/>
      <c r="L126" s="403"/>
      <c r="M126" s="403"/>
      <c r="N126" s="403"/>
      <c r="O126" s="403"/>
    </row>
    <row r="127" spans="1:15" s="316" customFormat="1">
      <c r="A127" s="522" t="s">
        <v>25</v>
      </c>
      <c r="B127" s="433">
        <v>6</v>
      </c>
      <c r="C127" s="309" t="s">
        <v>615</v>
      </c>
      <c r="D127" s="290" t="s">
        <v>697</v>
      </c>
      <c r="E127" s="471">
        <v>2029</v>
      </c>
      <c r="F127" s="644"/>
      <c r="G127" s="593"/>
      <c r="H127" s="670">
        <v>0</v>
      </c>
      <c r="I127" s="308">
        <v>200</v>
      </c>
      <c r="J127" s="440">
        <v>25000</v>
      </c>
      <c r="K127" s="403"/>
      <c r="L127" s="403"/>
      <c r="M127" s="403"/>
      <c r="N127" s="403"/>
      <c r="O127" s="403"/>
    </row>
    <row r="128" spans="1:15" s="316" customFormat="1" ht="28.5">
      <c r="A128" s="522" t="s">
        <v>386</v>
      </c>
      <c r="B128" s="433">
        <v>7</v>
      </c>
      <c r="C128" s="309" t="s">
        <v>501</v>
      </c>
      <c r="D128" s="310" t="s">
        <v>616</v>
      </c>
      <c r="E128" s="474">
        <v>2024</v>
      </c>
      <c r="F128" s="643">
        <v>0</v>
      </c>
      <c r="G128" s="592"/>
      <c r="H128" s="643"/>
      <c r="I128" s="307">
        <v>5000</v>
      </c>
      <c r="J128" s="435">
        <v>5000</v>
      </c>
      <c r="K128" s="403"/>
      <c r="L128" s="403"/>
      <c r="M128" s="403"/>
      <c r="N128" s="403"/>
      <c r="O128" s="403"/>
    </row>
    <row r="129" spans="1:15" s="305" customFormat="1" ht="28.5">
      <c r="A129" s="522" t="s">
        <v>318</v>
      </c>
      <c r="B129" s="433">
        <v>8</v>
      </c>
      <c r="C129" s="311" t="s">
        <v>681</v>
      </c>
      <c r="D129" s="310" t="s">
        <v>617</v>
      </c>
      <c r="E129" s="474">
        <v>2023</v>
      </c>
      <c r="F129" s="643">
        <v>0</v>
      </c>
      <c r="G129" s="592"/>
      <c r="H129" s="643"/>
      <c r="I129" s="307">
        <v>23961</v>
      </c>
      <c r="J129" s="440">
        <v>19269</v>
      </c>
      <c r="K129" s="403"/>
      <c r="L129" s="403"/>
      <c r="M129" s="403"/>
      <c r="N129" s="403"/>
      <c r="O129" s="403"/>
    </row>
    <row r="130" spans="1:15" s="316" customFormat="1" ht="42.75">
      <c r="A130" s="522" t="s">
        <v>383</v>
      </c>
      <c r="B130" s="433">
        <v>9</v>
      </c>
      <c r="C130" s="309" t="s">
        <v>312</v>
      </c>
      <c r="D130" s="310" t="s">
        <v>618</v>
      </c>
      <c r="E130" s="474">
        <v>2024</v>
      </c>
      <c r="F130" s="643">
        <v>0</v>
      </c>
      <c r="G130" s="592"/>
      <c r="H130" s="643">
        <v>5900</v>
      </c>
      <c r="I130" s="307">
        <v>22100</v>
      </c>
      <c r="J130" s="440">
        <v>17800</v>
      </c>
      <c r="K130" s="403"/>
      <c r="L130" s="403"/>
      <c r="M130" s="403"/>
      <c r="N130" s="403"/>
      <c r="O130" s="403"/>
    </row>
    <row r="131" spans="1:15" s="316" customFormat="1" ht="42.75">
      <c r="A131" s="522" t="s">
        <v>383</v>
      </c>
      <c r="B131" s="433" t="s">
        <v>687</v>
      </c>
      <c r="C131" s="309" t="s">
        <v>688</v>
      </c>
      <c r="D131" s="310" t="s">
        <v>618</v>
      </c>
      <c r="E131" s="474">
        <v>2024</v>
      </c>
      <c r="F131" s="643"/>
      <c r="G131" s="592"/>
      <c r="H131" s="643">
        <v>3000</v>
      </c>
      <c r="I131" s="307"/>
      <c r="J131" s="440"/>
      <c r="K131" s="403"/>
      <c r="L131" s="403"/>
      <c r="M131" s="403"/>
      <c r="N131" s="403"/>
      <c r="O131" s="403"/>
    </row>
    <row r="132" spans="1:15" s="316" customFormat="1">
      <c r="A132" s="522" t="s">
        <v>25</v>
      </c>
      <c r="B132" s="433">
        <v>10</v>
      </c>
      <c r="C132" s="363" t="s">
        <v>388</v>
      </c>
      <c r="D132" s="441" t="s">
        <v>619</v>
      </c>
      <c r="E132" s="474">
        <v>2020</v>
      </c>
      <c r="F132" s="643">
        <v>1330</v>
      </c>
      <c r="G132" s="592">
        <v>728</v>
      </c>
      <c r="H132" s="643">
        <v>560</v>
      </c>
      <c r="I132" s="307"/>
      <c r="J132" s="440"/>
      <c r="K132" s="403"/>
      <c r="L132" s="403"/>
      <c r="M132" s="403"/>
      <c r="N132" s="403"/>
      <c r="O132" s="403"/>
    </row>
    <row r="133" spans="1:15" s="476" customFormat="1">
      <c r="A133" s="522" t="s">
        <v>25</v>
      </c>
      <c r="B133" s="433">
        <v>11</v>
      </c>
      <c r="C133" s="309" t="s">
        <v>620</v>
      </c>
      <c r="D133" s="310" t="s">
        <v>621</v>
      </c>
      <c r="E133" s="474">
        <v>2021</v>
      </c>
      <c r="F133" s="645">
        <v>21800</v>
      </c>
      <c r="G133" s="594">
        <v>20830</v>
      </c>
      <c r="H133" s="643">
        <v>4271</v>
      </c>
      <c r="I133" s="307"/>
      <c r="J133" s="442"/>
      <c r="K133" s="403"/>
      <c r="L133" s="403"/>
      <c r="M133" s="403"/>
      <c r="N133" s="403"/>
      <c r="O133" s="403"/>
    </row>
    <row r="134" spans="1:15" s="476" customFormat="1">
      <c r="A134" s="522" t="s">
        <v>25</v>
      </c>
      <c r="B134" s="433">
        <v>12</v>
      </c>
      <c r="C134" s="439" t="s">
        <v>682</v>
      </c>
      <c r="D134" s="437" t="s">
        <v>622</v>
      </c>
      <c r="E134" s="475">
        <v>2023</v>
      </c>
      <c r="F134" s="645"/>
      <c r="G134" s="594"/>
      <c r="H134" s="643"/>
      <c r="I134" s="307">
        <v>23116</v>
      </c>
      <c r="J134" s="442">
        <v>7000</v>
      </c>
      <c r="K134" s="403"/>
      <c r="L134" s="403"/>
      <c r="M134" s="403"/>
      <c r="N134" s="403"/>
      <c r="O134" s="403"/>
    </row>
    <row r="135" spans="1:15" s="476" customFormat="1">
      <c r="A135" s="522" t="s">
        <v>25</v>
      </c>
      <c r="B135" s="433" t="s">
        <v>689</v>
      </c>
      <c r="C135" s="439" t="s">
        <v>690</v>
      </c>
      <c r="D135" s="437" t="s">
        <v>622</v>
      </c>
      <c r="E135" s="475">
        <v>2023</v>
      </c>
      <c r="F135" s="645"/>
      <c r="G135" s="594"/>
      <c r="H135" s="643">
        <v>2000</v>
      </c>
      <c r="I135" s="307"/>
      <c r="J135" s="442"/>
      <c r="K135" s="403"/>
      <c r="L135" s="403"/>
      <c r="M135" s="403"/>
      <c r="N135" s="403"/>
      <c r="O135" s="403"/>
    </row>
    <row r="136" spans="1:15" s="305" customFormat="1">
      <c r="A136" s="522" t="s">
        <v>318</v>
      </c>
      <c r="B136" s="433">
        <v>13</v>
      </c>
      <c r="C136" s="309" t="s">
        <v>290</v>
      </c>
      <c r="D136" s="310" t="s">
        <v>623</v>
      </c>
      <c r="E136" s="474">
        <v>2023</v>
      </c>
      <c r="F136" s="643">
        <v>0</v>
      </c>
      <c r="G136" s="592"/>
      <c r="H136" s="643">
        <v>0</v>
      </c>
      <c r="I136" s="307">
        <v>400</v>
      </c>
      <c r="J136" s="435">
        <v>3900</v>
      </c>
      <c r="K136" s="403"/>
      <c r="L136" s="403"/>
      <c r="M136" s="403"/>
      <c r="N136" s="403"/>
      <c r="O136" s="403"/>
    </row>
    <row r="137" spans="1:15" s="477" customFormat="1">
      <c r="A137" s="522" t="s">
        <v>382</v>
      </c>
      <c r="B137" s="433">
        <v>14</v>
      </c>
      <c r="C137" s="311" t="s">
        <v>700</v>
      </c>
      <c r="D137" s="310" t="s">
        <v>624</v>
      </c>
      <c r="E137" s="474">
        <v>2020</v>
      </c>
      <c r="F137" s="642">
        <v>4380</v>
      </c>
      <c r="G137" s="591">
        <v>4380</v>
      </c>
      <c r="H137" s="642"/>
      <c r="I137" s="306"/>
      <c r="J137" s="435"/>
      <c r="K137" s="403"/>
      <c r="L137" s="403"/>
      <c r="M137" s="403"/>
      <c r="N137" s="403"/>
      <c r="O137" s="403"/>
    </row>
    <row r="138" spans="1:15" s="477" customFormat="1">
      <c r="A138" s="522" t="s">
        <v>382</v>
      </c>
      <c r="B138" s="433">
        <v>15</v>
      </c>
      <c r="C138" s="311" t="s">
        <v>701</v>
      </c>
      <c r="D138" s="310" t="s">
        <v>625</v>
      </c>
      <c r="E138" s="474">
        <v>2020</v>
      </c>
      <c r="F138" s="642">
        <v>1253</v>
      </c>
      <c r="G138" s="591">
        <v>1218</v>
      </c>
      <c r="H138" s="642"/>
      <c r="I138" s="306"/>
      <c r="J138" s="435"/>
      <c r="K138" s="403"/>
      <c r="L138" s="403"/>
      <c r="M138" s="403"/>
      <c r="N138" s="403"/>
      <c r="O138" s="403"/>
    </row>
    <row r="139" spans="1:15" s="312" customFormat="1" ht="42.75">
      <c r="A139" s="522" t="s">
        <v>384</v>
      </c>
      <c r="B139" s="433">
        <v>16</v>
      </c>
      <c r="C139" s="436" t="s">
        <v>626</v>
      </c>
      <c r="D139" s="437" t="s">
        <v>627</v>
      </c>
      <c r="E139" s="475">
        <v>2022</v>
      </c>
      <c r="F139" s="642">
        <v>21</v>
      </c>
      <c r="G139" s="591">
        <v>21</v>
      </c>
      <c r="H139" s="642">
        <v>543</v>
      </c>
      <c r="I139" s="306">
        <v>12061</v>
      </c>
      <c r="J139" s="435"/>
      <c r="K139" s="403"/>
      <c r="L139" s="403"/>
      <c r="M139" s="403"/>
      <c r="N139" s="403"/>
      <c r="O139" s="403"/>
    </row>
    <row r="140" spans="1:15" s="312" customFormat="1">
      <c r="A140" s="522" t="s">
        <v>384</v>
      </c>
      <c r="B140" s="433">
        <v>17</v>
      </c>
      <c r="C140" s="436" t="s">
        <v>628</v>
      </c>
      <c r="D140" s="437" t="s">
        <v>629</v>
      </c>
      <c r="E140" s="475">
        <v>2023</v>
      </c>
      <c r="F140" s="642"/>
      <c r="G140" s="591"/>
      <c r="H140" s="642">
        <v>500</v>
      </c>
      <c r="I140" s="306">
        <v>6895</v>
      </c>
      <c r="J140" s="435">
        <v>6500</v>
      </c>
      <c r="K140" s="403"/>
      <c r="L140" s="403"/>
      <c r="M140" s="403"/>
      <c r="N140" s="403"/>
      <c r="O140" s="403"/>
    </row>
    <row r="141" spans="1:15" s="316" customFormat="1" ht="28.5">
      <c r="A141" s="522" t="s">
        <v>386</v>
      </c>
      <c r="B141" s="433">
        <v>18</v>
      </c>
      <c r="C141" s="309" t="s">
        <v>292</v>
      </c>
      <c r="D141" s="310" t="s">
        <v>630</v>
      </c>
      <c r="E141" s="474">
        <v>2022</v>
      </c>
      <c r="F141" s="643">
        <v>0</v>
      </c>
      <c r="G141" s="592"/>
      <c r="H141" s="643"/>
      <c r="I141" s="307">
        <v>4400</v>
      </c>
      <c r="J141" s="435"/>
      <c r="K141" s="403"/>
      <c r="L141" s="403"/>
      <c r="M141" s="403"/>
      <c r="N141" s="403"/>
      <c r="O141" s="403"/>
    </row>
    <row r="142" spans="1:15" s="316" customFormat="1" ht="28.5">
      <c r="A142" s="522" t="s">
        <v>386</v>
      </c>
      <c r="B142" s="433">
        <v>19</v>
      </c>
      <c r="C142" s="309" t="s">
        <v>502</v>
      </c>
      <c r="D142" s="443" t="s">
        <v>631</v>
      </c>
      <c r="E142" s="474">
        <v>2022</v>
      </c>
      <c r="F142" s="643">
        <v>0</v>
      </c>
      <c r="G142" s="592"/>
      <c r="H142" s="643">
        <v>250</v>
      </c>
      <c r="I142" s="307">
        <v>3400</v>
      </c>
      <c r="J142" s="435"/>
      <c r="K142" s="403"/>
      <c r="L142" s="403"/>
      <c r="M142" s="403"/>
      <c r="N142" s="403"/>
      <c r="O142" s="403"/>
    </row>
    <row r="143" spans="1:15" s="316" customFormat="1">
      <c r="A143" s="522" t="s">
        <v>387</v>
      </c>
      <c r="B143" s="433">
        <v>20</v>
      </c>
      <c r="C143" s="311" t="s">
        <v>271</v>
      </c>
      <c r="D143" s="444" t="s">
        <v>632</v>
      </c>
      <c r="E143" s="474">
        <v>2020</v>
      </c>
      <c r="F143" s="642">
        <v>2857</v>
      </c>
      <c r="G143" s="591">
        <v>2856</v>
      </c>
      <c r="H143" s="642"/>
      <c r="I143" s="306"/>
      <c r="J143" s="435"/>
      <c r="K143" s="403"/>
      <c r="L143" s="403"/>
      <c r="M143" s="403"/>
      <c r="N143" s="403"/>
      <c r="O143" s="403"/>
    </row>
    <row r="144" spans="1:15" s="316" customFormat="1">
      <c r="A144" s="522" t="s">
        <v>25</v>
      </c>
      <c r="B144" s="433">
        <v>21</v>
      </c>
      <c r="C144" s="309" t="s">
        <v>294</v>
      </c>
      <c r="D144" s="310" t="s">
        <v>633</v>
      </c>
      <c r="E144" s="478">
        <v>2020</v>
      </c>
      <c r="F144" s="643">
        <v>1173</v>
      </c>
      <c r="G144" s="592">
        <v>1154</v>
      </c>
      <c r="H144" s="643"/>
      <c r="I144" s="307"/>
      <c r="J144" s="435"/>
      <c r="K144" s="403"/>
      <c r="L144" s="403"/>
      <c r="M144" s="403"/>
      <c r="N144" s="403"/>
      <c r="O144" s="403"/>
    </row>
    <row r="145" spans="1:15" s="316" customFormat="1">
      <c r="A145" s="522" t="s">
        <v>25</v>
      </c>
      <c r="B145" s="433">
        <v>22</v>
      </c>
      <c r="C145" s="309" t="s">
        <v>634</v>
      </c>
      <c r="D145" s="310" t="s">
        <v>635</v>
      </c>
      <c r="E145" s="478">
        <v>2021</v>
      </c>
      <c r="F145" s="643">
        <v>5398</v>
      </c>
      <c r="G145" s="592">
        <v>5398</v>
      </c>
      <c r="H145" s="643"/>
      <c r="I145" s="307"/>
      <c r="J145" s="435"/>
      <c r="K145" s="403"/>
      <c r="L145" s="403"/>
      <c r="M145" s="403"/>
      <c r="N145" s="403"/>
      <c r="O145" s="403"/>
    </row>
    <row r="146" spans="1:15" s="476" customFormat="1">
      <c r="A146" s="522" t="s">
        <v>25</v>
      </c>
      <c r="B146" s="433">
        <v>23</v>
      </c>
      <c r="C146" s="311" t="s">
        <v>325</v>
      </c>
      <c r="D146" s="310" t="s">
        <v>633</v>
      </c>
      <c r="E146" s="479">
        <v>2022</v>
      </c>
      <c r="F146" s="642">
        <v>0</v>
      </c>
      <c r="G146" s="591"/>
      <c r="H146" s="642">
        <v>30</v>
      </c>
      <c r="I146" s="306">
        <v>950</v>
      </c>
      <c r="J146" s="445"/>
      <c r="K146" s="403"/>
      <c r="L146" s="403"/>
      <c r="M146" s="403"/>
      <c r="N146" s="403"/>
      <c r="O146" s="403"/>
    </row>
    <row r="147" spans="1:15" s="476" customFormat="1">
      <c r="A147" s="522" t="s">
        <v>25</v>
      </c>
      <c r="B147" s="433">
        <v>24</v>
      </c>
      <c r="C147" s="436" t="s">
        <v>636</v>
      </c>
      <c r="D147" s="437" t="s">
        <v>637</v>
      </c>
      <c r="E147" s="480">
        <v>2022</v>
      </c>
      <c r="F147" s="642"/>
      <c r="G147" s="591"/>
      <c r="H147" s="642">
        <v>550</v>
      </c>
      <c r="I147" s="306">
        <v>400</v>
      </c>
      <c r="J147" s="445"/>
      <c r="K147" s="403"/>
      <c r="L147" s="403"/>
      <c r="M147" s="403"/>
      <c r="N147" s="403"/>
      <c r="O147" s="403"/>
    </row>
    <row r="148" spans="1:15" s="476" customFormat="1">
      <c r="A148" s="522" t="s">
        <v>25</v>
      </c>
      <c r="B148" s="433">
        <v>25</v>
      </c>
      <c r="C148" s="436" t="s">
        <v>638</v>
      </c>
      <c r="D148" s="437" t="s">
        <v>639</v>
      </c>
      <c r="E148" s="480">
        <v>2022</v>
      </c>
      <c r="F148" s="642"/>
      <c r="G148" s="591"/>
      <c r="H148" s="642">
        <v>550</v>
      </c>
      <c r="I148" s="306">
        <v>400</v>
      </c>
      <c r="J148" s="445"/>
      <c r="K148" s="403"/>
      <c r="L148" s="403"/>
      <c r="M148" s="403"/>
      <c r="N148" s="403"/>
      <c r="O148" s="403"/>
    </row>
    <row r="149" spans="1:15" s="476" customFormat="1">
      <c r="A149" s="522" t="s">
        <v>25</v>
      </c>
      <c r="B149" s="433">
        <v>26</v>
      </c>
      <c r="C149" s="436" t="s">
        <v>640</v>
      </c>
      <c r="D149" s="437" t="s">
        <v>641</v>
      </c>
      <c r="E149" s="480">
        <v>2022</v>
      </c>
      <c r="F149" s="642"/>
      <c r="G149" s="591"/>
      <c r="H149" s="642">
        <v>300</v>
      </c>
      <c r="I149" s="306">
        <v>380</v>
      </c>
      <c r="J149" s="445"/>
      <c r="K149" s="403"/>
      <c r="L149" s="403"/>
      <c r="M149" s="403"/>
      <c r="N149" s="403"/>
      <c r="O149" s="403"/>
    </row>
    <row r="150" spans="1:15" s="476" customFormat="1">
      <c r="A150" s="522" t="s">
        <v>25</v>
      </c>
      <c r="B150" s="433">
        <v>27</v>
      </c>
      <c r="C150" s="436" t="s">
        <v>642</v>
      </c>
      <c r="D150" s="437" t="s">
        <v>643</v>
      </c>
      <c r="E150" s="480">
        <v>2022</v>
      </c>
      <c r="F150" s="642"/>
      <c r="G150" s="591"/>
      <c r="H150" s="642">
        <v>4600</v>
      </c>
      <c r="I150" s="306">
        <v>1400</v>
      </c>
      <c r="J150" s="445"/>
      <c r="K150" s="403"/>
      <c r="L150" s="403"/>
      <c r="M150" s="403"/>
      <c r="N150" s="403"/>
      <c r="O150" s="403"/>
    </row>
    <row r="151" spans="1:15" s="316" customFormat="1" ht="28.5">
      <c r="A151" s="522" t="s">
        <v>25</v>
      </c>
      <c r="B151" s="433">
        <v>28</v>
      </c>
      <c r="C151" s="309" t="s">
        <v>293</v>
      </c>
      <c r="D151" s="310" t="s">
        <v>633</v>
      </c>
      <c r="E151" s="479">
        <v>2020</v>
      </c>
      <c r="F151" s="643">
        <v>1510</v>
      </c>
      <c r="G151" s="592">
        <v>1499</v>
      </c>
      <c r="H151" s="643"/>
      <c r="I151" s="307"/>
      <c r="J151" s="435"/>
      <c r="K151" s="403"/>
      <c r="L151" s="403"/>
      <c r="M151" s="403"/>
      <c r="N151" s="403"/>
      <c r="O151" s="403"/>
    </row>
    <row r="152" spans="1:15" s="316" customFormat="1" ht="28.5">
      <c r="A152" s="522" t="s">
        <v>25</v>
      </c>
      <c r="B152" s="433">
        <v>29</v>
      </c>
      <c r="C152" s="309" t="s">
        <v>272</v>
      </c>
      <c r="D152" s="310" t="s">
        <v>633</v>
      </c>
      <c r="E152" s="479">
        <v>2020</v>
      </c>
      <c r="F152" s="643">
        <v>1890</v>
      </c>
      <c r="G152" s="592">
        <v>1871</v>
      </c>
      <c r="H152" s="643"/>
      <c r="I152" s="307"/>
      <c r="J152" s="435"/>
      <c r="K152" s="403"/>
      <c r="L152" s="403"/>
      <c r="M152" s="403"/>
      <c r="N152" s="403"/>
      <c r="O152" s="403"/>
    </row>
    <row r="153" spans="1:15" s="316" customFormat="1" ht="28.5">
      <c r="A153" s="522" t="s">
        <v>382</v>
      </c>
      <c r="B153" s="433">
        <v>30</v>
      </c>
      <c r="C153" s="311" t="s">
        <v>313</v>
      </c>
      <c r="D153" s="310" t="s">
        <v>644</v>
      </c>
      <c r="E153" s="474">
        <v>2021</v>
      </c>
      <c r="F153" s="642">
        <v>0</v>
      </c>
      <c r="G153" s="591"/>
      <c r="H153" s="642">
        <v>4117</v>
      </c>
      <c r="I153" s="306"/>
      <c r="J153" s="435"/>
      <c r="K153" s="403"/>
      <c r="L153" s="403"/>
      <c r="M153" s="403"/>
      <c r="N153" s="403"/>
      <c r="O153" s="403"/>
    </row>
    <row r="154" spans="1:15" s="316" customFormat="1" ht="28.5">
      <c r="A154" s="522" t="s">
        <v>382</v>
      </c>
      <c r="B154" s="433">
        <v>31</v>
      </c>
      <c r="C154" s="286" t="s">
        <v>645</v>
      </c>
      <c r="D154" s="481" t="s">
        <v>683</v>
      </c>
      <c r="E154" s="471">
        <v>2022</v>
      </c>
      <c r="F154" s="642"/>
      <c r="G154" s="591"/>
      <c r="H154" s="642"/>
      <c r="I154" s="306">
        <v>2469</v>
      </c>
      <c r="J154" s="440"/>
      <c r="K154" s="403"/>
      <c r="L154" s="403"/>
      <c r="M154" s="403"/>
      <c r="N154" s="403"/>
      <c r="O154" s="403"/>
    </row>
    <row r="155" spans="1:15" s="316" customFormat="1">
      <c r="A155" s="522" t="s">
        <v>383</v>
      </c>
      <c r="B155" s="433">
        <v>32</v>
      </c>
      <c r="C155" s="309" t="s">
        <v>646</v>
      </c>
      <c r="D155" s="443" t="s">
        <v>647</v>
      </c>
      <c r="E155" s="474">
        <v>2022</v>
      </c>
      <c r="F155" s="646">
        <v>0</v>
      </c>
      <c r="G155" s="595"/>
      <c r="H155" s="642">
        <v>1900</v>
      </c>
      <c r="I155" s="306">
        <v>1290</v>
      </c>
      <c r="J155" s="435"/>
      <c r="K155" s="403"/>
      <c r="L155" s="403"/>
      <c r="M155" s="403"/>
      <c r="N155" s="403"/>
      <c r="O155" s="403"/>
    </row>
    <row r="156" spans="1:15" s="316" customFormat="1">
      <c r="A156" s="522" t="s">
        <v>383</v>
      </c>
      <c r="B156" s="433">
        <v>33</v>
      </c>
      <c r="C156" s="311" t="s">
        <v>648</v>
      </c>
      <c r="D156" s="443" t="s">
        <v>649</v>
      </c>
      <c r="E156" s="475">
        <v>2022</v>
      </c>
      <c r="F156" s="643">
        <v>0</v>
      </c>
      <c r="G156" s="592"/>
      <c r="H156" s="643">
        <v>700</v>
      </c>
      <c r="I156" s="307">
        <v>435</v>
      </c>
      <c r="J156" s="435"/>
      <c r="K156" s="403"/>
      <c r="L156" s="403"/>
      <c r="M156" s="403"/>
      <c r="N156" s="403"/>
      <c r="O156" s="403"/>
    </row>
    <row r="157" spans="1:15" s="316" customFormat="1" ht="28.5">
      <c r="A157" s="522" t="s">
        <v>25</v>
      </c>
      <c r="B157" s="433">
        <v>34</v>
      </c>
      <c r="C157" s="364" t="s">
        <v>295</v>
      </c>
      <c r="D157" s="446" t="s">
        <v>650</v>
      </c>
      <c r="E157" s="482">
        <v>2021</v>
      </c>
      <c r="F157" s="643">
        <v>13</v>
      </c>
      <c r="G157" s="592">
        <v>13</v>
      </c>
      <c r="H157" s="643">
        <v>2277</v>
      </c>
      <c r="I157" s="307"/>
      <c r="J157" s="435"/>
      <c r="K157" s="403"/>
      <c r="L157" s="403"/>
      <c r="M157" s="403"/>
      <c r="N157" s="403"/>
      <c r="O157" s="403"/>
    </row>
    <row r="158" spans="1:15" s="316" customFormat="1" ht="28.5">
      <c r="A158" s="522" t="s">
        <v>25</v>
      </c>
      <c r="B158" s="433">
        <v>35</v>
      </c>
      <c r="C158" s="364" t="s">
        <v>296</v>
      </c>
      <c r="D158" s="446" t="s">
        <v>651</v>
      </c>
      <c r="E158" s="482">
        <v>2021</v>
      </c>
      <c r="F158" s="643">
        <v>13</v>
      </c>
      <c r="G158" s="592">
        <v>13</v>
      </c>
      <c r="H158" s="643">
        <v>1047</v>
      </c>
      <c r="I158" s="307"/>
      <c r="J158" s="435"/>
      <c r="K158" s="403"/>
      <c r="L158" s="403"/>
      <c r="M158" s="403"/>
      <c r="N158" s="403"/>
      <c r="O158" s="403"/>
    </row>
    <row r="159" spans="1:15" s="316" customFormat="1">
      <c r="A159" s="523" t="s">
        <v>384</v>
      </c>
      <c r="B159" s="433">
        <v>36</v>
      </c>
      <c r="C159" s="313" t="s">
        <v>503</v>
      </c>
      <c r="D159" s="447" t="s">
        <v>652</v>
      </c>
      <c r="E159" s="480">
        <v>2022</v>
      </c>
      <c r="F159" s="643">
        <v>0</v>
      </c>
      <c r="G159" s="592"/>
      <c r="H159" s="643">
        <v>1704</v>
      </c>
      <c r="I159" s="307">
        <v>490</v>
      </c>
      <c r="J159" s="435"/>
      <c r="K159" s="403"/>
      <c r="L159" s="403"/>
      <c r="M159" s="403"/>
      <c r="N159" s="403"/>
      <c r="O159" s="403"/>
    </row>
    <row r="160" spans="1:15" s="316" customFormat="1" ht="28.5">
      <c r="A160" s="523" t="s">
        <v>387</v>
      </c>
      <c r="B160" s="433">
        <v>37</v>
      </c>
      <c r="C160" s="311" t="s">
        <v>653</v>
      </c>
      <c r="D160" s="437" t="s">
        <v>654</v>
      </c>
      <c r="E160" s="480">
        <v>2022</v>
      </c>
      <c r="F160" s="643">
        <v>0</v>
      </c>
      <c r="G160" s="592"/>
      <c r="H160" s="643">
        <v>988</v>
      </c>
      <c r="I160" s="307">
        <v>400</v>
      </c>
      <c r="J160" s="435"/>
      <c r="K160" s="403"/>
      <c r="L160" s="403"/>
      <c r="M160" s="403"/>
      <c r="N160" s="403"/>
      <c r="O160" s="403"/>
    </row>
    <row r="161" spans="1:15" s="316" customFormat="1">
      <c r="A161" s="523" t="s">
        <v>247</v>
      </c>
      <c r="B161" s="433">
        <v>38</v>
      </c>
      <c r="C161" s="315" t="s">
        <v>504</v>
      </c>
      <c r="D161" s="314" t="s">
        <v>655</v>
      </c>
      <c r="E161" s="479">
        <v>2021</v>
      </c>
      <c r="F161" s="643">
        <v>1007</v>
      </c>
      <c r="G161" s="592">
        <v>1007</v>
      </c>
      <c r="H161" s="643">
        <v>543</v>
      </c>
      <c r="I161" s="307"/>
      <c r="J161" s="440"/>
      <c r="K161" s="403"/>
      <c r="L161" s="403"/>
      <c r="M161" s="403"/>
      <c r="N161" s="403"/>
      <c r="O161" s="403"/>
    </row>
    <row r="162" spans="1:15" s="305" customFormat="1" ht="28.5">
      <c r="A162" s="522" t="s">
        <v>386</v>
      </c>
      <c r="B162" s="433">
        <v>39</v>
      </c>
      <c r="C162" s="309" t="s">
        <v>291</v>
      </c>
      <c r="D162" s="310" t="s">
        <v>656</v>
      </c>
      <c r="E162" s="474">
        <v>2024</v>
      </c>
      <c r="F162" s="643">
        <v>850</v>
      </c>
      <c r="G162" s="592">
        <v>597</v>
      </c>
      <c r="H162" s="643">
        <v>3280</v>
      </c>
      <c r="I162" s="307">
        <v>2100</v>
      </c>
      <c r="J162" s="435">
        <v>3000</v>
      </c>
      <c r="K162" s="403"/>
      <c r="L162" s="403"/>
      <c r="M162" s="403"/>
      <c r="N162" s="403"/>
      <c r="O162" s="403"/>
    </row>
    <row r="163" spans="1:15" s="316" customFormat="1">
      <c r="A163" s="522" t="s">
        <v>386</v>
      </c>
      <c r="B163" s="433">
        <v>40</v>
      </c>
      <c r="C163" s="311" t="s">
        <v>330</v>
      </c>
      <c r="D163" s="310" t="s">
        <v>657</v>
      </c>
      <c r="E163" s="474">
        <v>2020</v>
      </c>
      <c r="F163" s="642">
        <v>2157</v>
      </c>
      <c r="G163" s="591">
        <v>2157</v>
      </c>
      <c r="H163" s="642"/>
      <c r="I163" s="306"/>
      <c r="J163" s="435"/>
      <c r="K163" s="403"/>
      <c r="L163" s="403"/>
      <c r="M163" s="403"/>
      <c r="N163" s="403"/>
      <c r="O163" s="403"/>
    </row>
    <row r="164" spans="1:15" s="316" customFormat="1" ht="42.75">
      <c r="A164" s="522" t="s">
        <v>386</v>
      </c>
      <c r="B164" s="433">
        <v>41</v>
      </c>
      <c r="C164" s="311" t="s">
        <v>505</v>
      </c>
      <c r="D164" s="443" t="s">
        <v>658</v>
      </c>
      <c r="E164" s="475">
        <v>2026</v>
      </c>
      <c r="F164" s="647"/>
      <c r="G164" s="596"/>
      <c r="H164" s="642">
        <v>500</v>
      </c>
      <c r="I164" s="306">
        <v>9500</v>
      </c>
      <c r="J164" s="435">
        <v>9500</v>
      </c>
      <c r="K164" s="403"/>
      <c r="L164" s="403"/>
      <c r="M164" s="403"/>
      <c r="N164" s="403"/>
      <c r="O164" s="403"/>
    </row>
    <row r="165" spans="1:15" s="316" customFormat="1" ht="57">
      <c r="A165" s="522" t="s">
        <v>386</v>
      </c>
      <c r="B165" s="433">
        <v>42</v>
      </c>
      <c r="C165" s="311" t="s">
        <v>506</v>
      </c>
      <c r="D165" s="443" t="s">
        <v>659</v>
      </c>
      <c r="E165" s="475">
        <v>2027</v>
      </c>
      <c r="F165" s="647"/>
      <c r="G165" s="596"/>
      <c r="H165" s="642">
        <v>0</v>
      </c>
      <c r="I165" s="306">
        <v>4700</v>
      </c>
      <c r="J165" s="435">
        <v>6300</v>
      </c>
      <c r="K165" s="403"/>
      <c r="L165" s="403"/>
      <c r="M165" s="403"/>
      <c r="N165" s="403"/>
      <c r="O165" s="403"/>
    </row>
    <row r="166" spans="1:15" s="316" customFormat="1" ht="28.5">
      <c r="A166" s="522" t="s">
        <v>386</v>
      </c>
      <c r="B166" s="433">
        <v>43</v>
      </c>
      <c r="C166" s="309" t="s">
        <v>334</v>
      </c>
      <c r="D166" s="483" t="s">
        <v>660</v>
      </c>
      <c r="E166" s="475">
        <v>2022</v>
      </c>
      <c r="F166" s="642">
        <v>0</v>
      </c>
      <c r="G166" s="591"/>
      <c r="H166" s="642">
        <v>11000</v>
      </c>
      <c r="I166" s="306">
        <v>11000</v>
      </c>
      <c r="J166" s="435"/>
      <c r="K166" s="403"/>
      <c r="L166" s="403"/>
      <c r="M166" s="403"/>
      <c r="N166" s="403"/>
      <c r="O166" s="403"/>
    </row>
    <row r="167" spans="1:15" s="316" customFormat="1" ht="28.5">
      <c r="A167" s="522" t="s">
        <v>387</v>
      </c>
      <c r="B167" s="433">
        <v>44</v>
      </c>
      <c r="C167" s="311" t="s">
        <v>273</v>
      </c>
      <c r="D167" s="310" t="s">
        <v>661</v>
      </c>
      <c r="E167" s="474">
        <v>2020</v>
      </c>
      <c r="F167" s="642">
        <v>304</v>
      </c>
      <c r="G167" s="591">
        <v>271</v>
      </c>
      <c r="H167" s="642"/>
      <c r="I167" s="306"/>
      <c r="J167" s="435"/>
      <c r="K167" s="403"/>
      <c r="L167" s="403"/>
      <c r="M167" s="403"/>
      <c r="N167" s="403"/>
      <c r="O167" s="403"/>
    </row>
    <row r="168" spans="1:15" s="316" customFormat="1" ht="42.75">
      <c r="A168" s="522" t="s">
        <v>25</v>
      </c>
      <c r="B168" s="433">
        <v>45</v>
      </c>
      <c r="C168" s="291" t="s">
        <v>389</v>
      </c>
      <c r="D168" s="290" t="s">
        <v>662</v>
      </c>
      <c r="E168" s="474">
        <v>2022</v>
      </c>
      <c r="F168" s="630"/>
      <c r="G168" s="597"/>
      <c r="H168" s="630">
        <v>0</v>
      </c>
      <c r="I168" s="292">
        <v>1100</v>
      </c>
      <c r="J168" s="435"/>
      <c r="K168" s="403"/>
      <c r="L168" s="403"/>
      <c r="M168" s="403"/>
      <c r="N168" s="403"/>
      <c r="O168" s="403"/>
    </row>
    <row r="169" spans="1:15" s="316" customFormat="1" ht="28.5">
      <c r="A169" s="523" t="s">
        <v>386</v>
      </c>
      <c r="B169" s="433">
        <v>46</v>
      </c>
      <c r="C169" s="317" t="s">
        <v>507</v>
      </c>
      <c r="D169" s="443" t="s">
        <v>663</v>
      </c>
      <c r="E169" s="480">
        <v>2023</v>
      </c>
      <c r="F169" s="630">
        <v>0</v>
      </c>
      <c r="G169" s="597"/>
      <c r="H169" s="630">
        <v>5700</v>
      </c>
      <c r="I169" s="292">
        <v>4400</v>
      </c>
      <c r="J169" s="435"/>
      <c r="K169" s="403"/>
      <c r="L169" s="403"/>
      <c r="M169" s="403"/>
      <c r="N169" s="403"/>
      <c r="O169" s="403"/>
    </row>
    <row r="170" spans="1:15" s="316" customFormat="1">
      <c r="A170" s="523" t="s">
        <v>386</v>
      </c>
      <c r="B170" s="433">
        <v>47</v>
      </c>
      <c r="C170" s="317" t="s">
        <v>508</v>
      </c>
      <c r="D170" s="443" t="s">
        <v>664</v>
      </c>
      <c r="E170" s="479">
        <v>2022</v>
      </c>
      <c r="F170" s="630">
        <v>2517</v>
      </c>
      <c r="G170" s="597">
        <v>2516</v>
      </c>
      <c r="H170" s="630">
        <v>786</v>
      </c>
      <c r="I170" s="292"/>
      <c r="J170" s="435"/>
      <c r="K170" s="403"/>
      <c r="L170" s="403"/>
      <c r="M170" s="403"/>
      <c r="N170" s="403"/>
      <c r="O170" s="403"/>
    </row>
    <row r="171" spans="1:15" s="305" customFormat="1">
      <c r="A171" s="524"/>
      <c r="B171" s="525"/>
      <c r="C171" s="526"/>
      <c r="D171" s="527"/>
      <c r="E171" s="528"/>
      <c r="F171" s="529"/>
      <c r="G171" s="598"/>
      <c r="H171" s="598"/>
      <c r="I171" s="599"/>
      <c r="J171" s="530"/>
      <c r="K171" s="403"/>
      <c r="L171" s="403"/>
      <c r="M171" s="403"/>
      <c r="N171" s="403"/>
      <c r="O171" s="403"/>
    </row>
    <row r="172" spans="1:15" s="318" customFormat="1" ht="15">
      <c r="A172" s="531"/>
      <c r="B172" s="489">
        <v>48</v>
      </c>
      <c r="C172" s="448" t="s">
        <v>331</v>
      </c>
      <c r="D172" s="449"/>
      <c r="E172" s="485" t="s">
        <v>315</v>
      </c>
      <c r="F172" s="648">
        <v>84518</v>
      </c>
      <c r="G172" s="451">
        <v>50729</v>
      </c>
      <c r="H172" s="648">
        <v>22223</v>
      </c>
      <c r="I172" s="450">
        <v>8000</v>
      </c>
      <c r="J172" s="451">
        <v>8000</v>
      </c>
      <c r="K172" s="403"/>
      <c r="L172" s="403"/>
      <c r="M172" s="403"/>
      <c r="N172" s="403"/>
      <c r="O172" s="403"/>
    </row>
    <row r="173" spans="1:15" s="318" customFormat="1" ht="15">
      <c r="A173" s="432"/>
      <c r="B173" s="489">
        <v>49</v>
      </c>
      <c r="C173" s="448" t="s">
        <v>692</v>
      </c>
      <c r="D173" s="449"/>
      <c r="E173" s="485" t="s">
        <v>315</v>
      </c>
      <c r="F173" s="648">
        <v>5664</v>
      </c>
      <c r="G173" s="451">
        <v>646</v>
      </c>
      <c r="H173" s="648">
        <v>20795</v>
      </c>
      <c r="I173" s="450">
        <v>9420.0840000000007</v>
      </c>
      <c r="J173" s="451">
        <v>14090</v>
      </c>
      <c r="K173" s="403"/>
      <c r="L173" s="403"/>
      <c r="M173" s="403"/>
      <c r="N173" s="403"/>
      <c r="O173" s="403"/>
    </row>
    <row r="174" spans="1:15" s="318" customFormat="1" ht="15">
      <c r="A174" s="432"/>
      <c r="B174" s="620">
        <v>50</v>
      </c>
      <c r="C174" s="448" t="s">
        <v>691</v>
      </c>
      <c r="D174" s="449"/>
      <c r="E174" s="485" t="s">
        <v>315</v>
      </c>
      <c r="F174" s="648">
        <v>100</v>
      </c>
      <c r="G174" s="451">
        <v>0</v>
      </c>
      <c r="H174" s="648">
        <v>4109</v>
      </c>
      <c r="I174" s="450"/>
      <c r="J174" s="451"/>
      <c r="K174" s="403"/>
      <c r="L174" s="403"/>
      <c r="M174" s="403"/>
      <c r="N174" s="403"/>
      <c r="O174" s="403"/>
    </row>
    <row r="175" spans="1:15" s="557" customFormat="1" ht="15">
      <c r="A175" s="600"/>
      <c r="B175" s="532">
        <v>4</v>
      </c>
      <c r="C175" s="533" t="s">
        <v>56</v>
      </c>
      <c r="D175" s="534"/>
      <c r="E175" s="535"/>
      <c r="F175" s="649">
        <v>59195</v>
      </c>
      <c r="G175" s="452">
        <v>13348</v>
      </c>
      <c r="H175" s="648">
        <v>62558</v>
      </c>
      <c r="I175" s="450"/>
      <c r="J175" s="536"/>
      <c r="K175" s="403"/>
      <c r="L175" s="403"/>
      <c r="M175" s="403"/>
      <c r="N175" s="403"/>
      <c r="O175" s="403"/>
    </row>
    <row r="176" spans="1:15" s="557" customFormat="1" ht="15">
      <c r="A176" s="601"/>
      <c r="B176" s="602"/>
      <c r="C176" s="603" t="s">
        <v>509</v>
      </c>
      <c r="D176" s="604"/>
      <c r="E176" s="605"/>
      <c r="F176" s="650">
        <f>SUM(F177:F178)</f>
        <v>3757000</v>
      </c>
      <c r="G176" s="606">
        <f t="shared" ref="G176:J176" si="13">SUM(G177:G178)</f>
        <v>0</v>
      </c>
      <c r="H176" s="650">
        <f t="shared" si="13"/>
        <v>1327334</v>
      </c>
      <c r="I176" s="607">
        <f t="shared" si="13"/>
        <v>1252333</v>
      </c>
      <c r="J176" s="606">
        <f t="shared" si="13"/>
        <v>1252333</v>
      </c>
      <c r="K176" s="403"/>
      <c r="L176" s="403"/>
      <c r="M176" s="403"/>
      <c r="N176" s="403"/>
      <c r="O176" s="403"/>
    </row>
    <row r="177" spans="1:15" s="296" customFormat="1" ht="28.5">
      <c r="A177" s="416"/>
      <c r="B177" s="417">
        <v>1</v>
      </c>
      <c r="C177" s="286" t="s">
        <v>665</v>
      </c>
      <c r="D177" s="418"/>
      <c r="E177" s="488" t="s">
        <v>666</v>
      </c>
      <c r="F177" s="636">
        <v>3757000</v>
      </c>
      <c r="G177" s="608">
        <v>0</v>
      </c>
      <c r="H177" s="666">
        <v>1252334</v>
      </c>
      <c r="I177" s="419">
        <v>1252333</v>
      </c>
      <c r="J177" s="420">
        <v>1252333</v>
      </c>
      <c r="K177" s="403"/>
      <c r="L177" s="403"/>
      <c r="M177" s="403"/>
      <c r="N177" s="403"/>
      <c r="O177" s="403"/>
    </row>
    <row r="178" spans="1:15" s="296" customFormat="1">
      <c r="A178" s="416"/>
      <c r="B178" s="417">
        <v>2</v>
      </c>
      <c r="C178" s="286" t="s">
        <v>702</v>
      </c>
      <c r="D178" s="418"/>
      <c r="E178" s="488" t="s">
        <v>510</v>
      </c>
      <c r="F178" s="636">
        <v>0</v>
      </c>
      <c r="G178" s="288">
        <v>0</v>
      </c>
      <c r="H178" s="666">
        <v>75000</v>
      </c>
      <c r="I178" s="419"/>
      <c r="J178" s="420"/>
      <c r="K178" s="403"/>
      <c r="L178" s="403"/>
      <c r="M178" s="403"/>
      <c r="N178" s="403"/>
      <c r="O178" s="403"/>
    </row>
    <row r="179" spans="1:15" ht="30">
      <c r="A179" s="609"/>
      <c r="B179" s="610">
        <v>5</v>
      </c>
      <c r="C179" s="611" t="s">
        <v>57</v>
      </c>
      <c r="D179" s="612"/>
      <c r="E179" s="656"/>
      <c r="F179" s="651">
        <f t="shared" ref="F179:I179" si="14">SUM(F180:F181)</f>
        <v>42809.981272999998</v>
      </c>
      <c r="G179" s="676">
        <f t="shared" si="14"/>
        <v>44149.340919999995</v>
      </c>
      <c r="H179" s="671">
        <f t="shared" si="14"/>
        <v>105783.643</v>
      </c>
      <c r="I179" s="453">
        <f t="shared" si="14"/>
        <v>107142.86</v>
      </c>
      <c r="J179" s="496">
        <f>SUM(J180:J181)</f>
        <v>107142.86</v>
      </c>
      <c r="K179" s="403"/>
      <c r="L179" s="403"/>
      <c r="M179" s="403"/>
      <c r="N179" s="403"/>
      <c r="O179" s="403"/>
    </row>
    <row r="180" spans="1:15" ht="15">
      <c r="A180" s="613"/>
      <c r="B180" s="614"/>
      <c r="C180" s="548" t="s">
        <v>511</v>
      </c>
      <c r="D180" s="549"/>
      <c r="E180" s="655"/>
      <c r="F180" s="623">
        <v>17133.150836999997</v>
      </c>
      <c r="G180" s="674">
        <f>17144013.61/1000</f>
        <v>17144.013609999998</v>
      </c>
      <c r="H180" s="623">
        <v>78669.642999999996</v>
      </c>
      <c r="I180" s="500">
        <f>5357143*5*4/1000</f>
        <v>107142.86</v>
      </c>
      <c r="J180" s="494">
        <f>(5357143*5*4/1000)</f>
        <v>107142.86</v>
      </c>
      <c r="K180" s="403"/>
      <c r="L180" s="403"/>
      <c r="M180" s="403"/>
      <c r="N180" s="403"/>
      <c r="O180" s="403"/>
    </row>
    <row r="181" spans="1:15" ht="15.75" thickBot="1">
      <c r="A181" s="454"/>
      <c r="B181" s="455"/>
      <c r="C181" s="456" t="s">
        <v>80</v>
      </c>
      <c r="D181" s="457"/>
      <c r="E181" s="657"/>
      <c r="F181" s="652">
        <v>25676.830435999997</v>
      </c>
      <c r="G181" s="677">
        <f>27005327.31/1000</f>
        <v>27005.327309999997</v>
      </c>
      <c r="H181" s="672">
        <v>27114</v>
      </c>
      <c r="I181" s="493"/>
      <c r="J181" s="495"/>
      <c r="K181" s="403"/>
      <c r="L181" s="403"/>
      <c r="M181" s="403"/>
      <c r="N181" s="403"/>
      <c r="O181" s="403"/>
    </row>
    <row r="182" spans="1:15" s="289" customFormat="1">
      <c r="A182" s="398"/>
      <c r="B182" s="399"/>
      <c r="C182" s="400"/>
      <c r="D182" s="401"/>
      <c r="E182" s="400"/>
      <c r="F182" s="399"/>
      <c r="G182" s="399"/>
      <c r="H182" s="399"/>
      <c r="I182" s="399"/>
      <c r="J182" s="399"/>
      <c r="K182" s="538"/>
      <c r="L182" s="539"/>
      <c r="M182" s="539"/>
      <c r="N182" s="540"/>
      <c r="O182" s="540"/>
    </row>
    <row r="183" spans="1:15">
      <c r="K183" s="539"/>
      <c r="L183" s="540"/>
    </row>
    <row r="184" spans="1:15">
      <c r="C184" s="88" t="s">
        <v>310</v>
      </c>
      <c r="K184" s="539"/>
      <c r="L184" s="540"/>
    </row>
    <row r="185" spans="1:15">
      <c r="C185" s="89" t="s">
        <v>319</v>
      </c>
      <c r="K185" s="538"/>
      <c r="L185" s="538"/>
    </row>
    <row r="186" spans="1:15">
      <c r="C186" s="83"/>
      <c r="K186" s="541"/>
      <c r="L186" s="538"/>
    </row>
    <row r="187" spans="1:15">
      <c r="C187" s="88" t="s">
        <v>311</v>
      </c>
      <c r="K187" s="539"/>
      <c r="L187" s="540"/>
    </row>
    <row r="188" spans="1:15">
      <c r="C188" s="89" t="s">
        <v>317</v>
      </c>
      <c r="K188" s="539"/>
      <c r="L188" s="540"/>
    </row>
    <row r="189" spans="1:15">
      <c r="C189" s="129"/>
      <c r="K189" s="538"/>
      <c r="L189" s="538"/>
    </row>
    <row r="190" spans="1:15">
      <c r="C190" s="89" t="s">
        <v>311</v>
      </c>
      <c r="K190" s="541"/>
      <c r="L190" s="538"/>
    </row>
    <row r="191" spans="1:15">
      <c r="C191" s="83" t="s">
        <v>402</v>
      </c>
      <c r="K191" s="539"/>
      <c r="L191" s="540"/>
    </row>
    <row r="192" spans="1:15">
      <c r="C192" s="83"/>
      <c r="K192" s="539"/>
      <c r="L192" s="540"/>
    </row>
    <row r="193" spans="2:12">
      <c r="C193" s="89" t="s">
        <v>311</v>
      </c>
      <c r="K193" s="539"/>
      <c r="L193" s="540"/>
    </row>
    <row r="194" spans="2:12">
      <c r="C194" s="83" t="s">
        <v>403</v>
      </c>
      <c r="K194" s="539"/>
      <c r="L194" s="540"/>
    </row>
    <row r="195" spans="2:12">
      <c r="C195" s="83"/>
      <c r="K195" s="539"/>
      <c r="L195" s="540"/>
    </row>
    <row r="196" spans="2:12">
      <c r="C196" s="89" t="s">
        <v>311</v>
      </c>
      <c r="K196" s="539"/>
      <c r="L196" s="540"/>
    </row>
    <row r="197" spans="2:12">
      <c r="C197" s="83" t="s">
        <v>400</v>
      </c>
      <c r="K197" s="539"/>
      <c r="L197" s="540"/>
    </row>
    <row r="198" spans="2:12">
      <c r="C198" s="83"/>
      <c r="K198" s="539"/>
      <c r="L198" s="540"/>
    </row>
    <row r="199" spans="2:12">
      <c r="C199" s="83" t="s">
        <v>308</v>
      </c>
      <c r="K199" s="539"/>
      <c r="L199" s="540"/>
    </row>
    <row r="200" spans="2:12">
      <c r="C200" s="83" t="s">
        <v>309</v>
      </c>
      <c r="K200" s="539"/>
      <c r="L200" s="540"/>
    </row>
    <row r="201" spans="2:12">
      <c r="B201" s="328"/>
      <c r="C201" s="459"/>
      <c r="D201" s="458"/>
      <c r="E201" s="458"/>
      <c r="F201" s="319"/>
      <c r="G201" s="320"/>
      <c r="H201" s="320"/>
      <c r="I201" s="320"/>
      <c r="J201" s="320"/>
      <c r="K201" s="539"/>
      <c r="L201" s="540"/>
    </row>
    <row r="202" spans="2:12">
      <c r="B202" s="328"/>
      <c r="C202" s="329"/>
      <c r="D202" s="458"/>
      <c r="E202" s="458"/>
      <c r="F202" s="319"/>
      <c r="G202" s="320"/>
      <c r="H202" s="320"/>
      <c r="I202" s="320"/>
      <c r="J202" s="320"/>
      <c r="K202" s="539"/>
      <c r="L202" s="540"/>
    </row>
  </sheetData>
  <mergeCells count="9">
    <mergeCell ref="A6:H6"/>
    <mergeCell ref="A7:H7"/>
    <mergeCell ref="A9:A10"/>
    <mergeCell ref="B9:B10"/>
    <mergeCell ref="C9:C10"/>
    <mergeCell ref="D9:D10"/>
    <mergeCell ref="E9:E10"/>
    <mergeCell ref="F9:G9"/>
    <mergeCell ref="H9:J9"/>
  </mergeCells>
  <printOptions horizontalCentered="1"/>
  <pageMargins left="0.62992125984251968" right="3.937007874015748E-2" top="0.43307086614173229" bottom="0.51181102362204722" header="0" footer="0.23622047244094491"/>
  <pageSetup paperSize="9" scale="80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F59"/>
  <sheetViews>
    <sheetView topLeftCell="A7" zoomScale="73" zoomScaleNormal="90" zoomScaleSheetLayoutView="70" workbookViewId="0">
      <selection activeCell="O29" sqref="O29"/>
    </sheetView>
  </sheetViews>
  <sheetFormatPr defaultRowHeight="12.75" outlineLevelCol="1"/>
  <cols>
    <col min="1" max="1" width="7.42578125" style="28" customWidth="1"/>
    <col min="2" max="2" width="63.85546875" style="28" customWidth="1"/>
    <col min="3" max="3" width="36.85546875" style="28" customWidth="1" outlineLevel="1"/>
    <col min="4" max="4" width="11.28515625" style="28" customWidth="1" outlineLevel="1"/>
    <col min="5" max="5" width="9.5703125" style="28" customWidth="1" outlineLevel="1"/>
    <col min="6" max="6" width="14" style="28" customWidth="1"/>
    <col min="7" max="7" width="8.42578125" style="28" bestFit="1" customWidth="1"/>
    <col min="8" max="8" width="13" style="28" bestFit="1" customWidth="1"/>
    <col min="9" max="9" width="8.42578125" style="28" customWidth="1"/>
    <col min="10" max="10" width="13" style="28" bestFit="1" customWidth="1"/>
    <col min="11" max="11" width="8.42578125" style="28" customWidth="1"/>
    <col min="12" max="12" width="12.42578125" style="28" bestFit="1" customWidth="1"/>
    <col min="13" max="17" width="9.28515625" style="28" bestFit="1" customWidth="1"/>
    <col min="18" max="241" width="9.140625" style="28"/>
    <col min="242" max="242" width="4" style="28" customWidth="1"/>
    <col min="243" max="243" width="3" style="28" customWidth="1"/>
    <col min="244" max="244" width="33.42578125" style="28" customWidth="1"/>
    <col min="245" max="245" width="12" style="28" customWidth="1"/>
    <col min="246" max="246" width="10.5703125" style="28" customWidth="1"/>
    <col min="247" max="247" width="8.28515625" style="28" bestFit="1" customWidth="1"/>
    <col min="248" max="248" width="10.140625" style="28" customWidth="1"/>
    <col min="249" max="249" width="9" style="28" customWidth="1"/>
    <col min="250" max="250" width="10.85546875" style="28" customWidth="1"/>
    <col min="251" max="251" width="8.28515625" style="28" bestFit="1" customWidth="1"/>
    <col min="252" max="252" width="11.42578125" style="28" customWidth="1"/>
    <col min="253" max="253" width="10.85546875" style="28" bestFit="1" customWidth="1"/>
    <col min="254" max="497" width="9.140625" style="28"/>
    <col min="498" max="498" width="4" style="28" customWidth="1"/>
    <col min="499" max="499" width="3" style="28" customWidth="1"/>
    <col min="500" max="500" width="33.42578125" style="28" customWidth="1"/>
    <col min="501" max="501" width="12" style="28" customWidth="1"/>
    <col min="502" max="502" width="10.5703125" style="28" customWidth="1"/>
    <col min="503" max="503" width="8.28515625" style="28" bestFit="1" customWidth="1"/>
    <col min="504" max="504" width="10.140625" style="28" customWidth="1"/>
    <col min="505" max="505" width="9" style="28" customWidth="1"/>
    <col min="506" max="506" width="10.85546875" style="28" customWidth="1"/>
    <col min="507" max="507" width="8.28515625" style="28" bestFit="1" customWidth="1"/>
    <col min="508" max="508" width="11.42578125" style="28" customWidth="1"/>
    <col min="509" max="509" width="10.85546875" style="28" bestFit="1" customWidth="1"/>
    <col min="510" max="753" width="9.140625" style="28"/>
    <col min="754" max="754" width="4" style="28" customWidth="1"/>
    <col min="755" max="755" width="3" style="28" customWidth="1"/>
    <col min="756" max="756" width="33.42578125" style="28" customWidth="1"/>
    <col min="757" max="757" width="12" style="28" customWidth="1"/>
    <col min="758" max="758" width="10.5703125" style="28" customWidth="1"/>
    <col min="759" max="759" width="8.28515625" style="28" bestFit="1" customWidth="1"/>
    <col min="760" max="760" width="10.140625" style="28" customWidth="1"/>
    <col min="761" max="761" width="9" style="28" customWidth="1"/>
    <col min="762" max="762" width="10.85546875" style="28" customWidth="1"/>
    <col min="763" max="763" width="8.28515625" style="28" bestFit="1" customWidth="1"/>
    <col min="764" max="764" width="11.42578125" style="28" customWidth="1"/>
    <col min="765" max="765" width="10.85546875" style="28" bestFit="1" customWidth="1"/>
    <col min="766" max="1009" width="9.140625" style="28"/>
    <col min="1010" max="1010" width="4" style="28" customWidth="1"/>
    <col min="1011" max="1011" width="3" style="28" customWidth="1"/>
    <col min="1012" max="1012" width="33.42578125" style="28" customWidth="1"/>
    <col min="1013" max="1013" width="12" style="28" customWidth="1"/>
    <col min="1014" max="1014" width="10.5703125" style="28" customWidth="1"/>
    <col min="1015" max="1015" width="8.28515625" style="28" bestFit="1" customWidth="1"/>
    <col min="1016" max="1016" width="10.140625" style="28" customWidth="1"/>
    <col min="1017" max="1017" width="9" style="28" customWidth="1"/>
    <col min="1018" max="1018" width="10.85546875" style="28" customWidth="1"/>
    <col min="1019" max="1019" width="8.28515625" style="28" bestFit="1" customWidth="1"/>
    <col min="1020" max="1020" width="11.42578125" style="28" customWidth="1"/>
    <col min="1021" max="1021" width="10.85546875" style="28" bestFit="1" customWidth="1"/>
    <col min="1022" max="1265" width="9.140625" style="28"/>
    <col min="1266" max="1266" width="4" style="28" customWidth="1"/>
    <col min="1267" max="1267" width="3" style="28" customWidth="1"/>
    <col min="1268" max="1268" width="33.42578125" style="28" customWidth="1"/>
    <col min="1269" max="1269" width="12" style="28" customWidth="1"/>
    <col min="1270" max="1270" width="10.5703125" style="28" customWidth="1"/>
    <col min="1271" max="1271" width="8.28515625" style="28" bestFit="1" customWidth="1"/>
    <col min="1272" max="1272" width="10.140625" style="28" customWidth="1"/>
    <col min="1273" max="1273" width="9" style="28" customWidth="1"/>
    <col min="1274" max="1274" width="10.85546875" style="28" customWidth="1"/>
    <col min="1275" max="1275" width="8.28515625" style="28" bestFit="1" customWidth="1"/>
    <col min="1276" max="1276" width="11.42578125" style="28" customWidth="1"/>
    <col min="1277" max="1277" width="10.85546875" style="28" bestFit="1" customWidth="1"/>
    <col min="1278" max="1521" width="9.140625" style="28"/>
    <col min="1522" max="1522" width="4" style="28" customWidth="1"/>
    <col min="1523" max="1523" width="3" style="28" customWidth="1"/>
    <col min="1524" max="1524" width="33.42578125" style="28" customWidth="1"/>
    <col min="1525" max="1525" width="12" style="28" customWidth="1"/>
    <col min="1526" max="1526" width="10.5703125" style="28" customWidth="1"/>
    <col min="1527" max="1527" width="8.28515625" style="28" bestFit="1" customWidth="1"/>
    <col min="1528" max="1528" width="10.140625" style="28" customWidth="1"/>
    <col min="1529" max="1529" width="9" style="28" customWidth="1"/>
    <col min="1530" max="1530" width="10.85546875" style="28" customWidth="1"/>
    <col min="1531" max="1531" width="8.28515625" style="28" bestFit="1" customWidth="1"/>
    <col min="1532" max="1532" width="11.42578125" style="28" customWidth="1"/>
    <col min="1533" max="1533" width="10.85546875" style="28" bestFit="1" customWidth="1"/>
    <col min="1534" max="1777" width="9.140625" style="28"/>
    <col min="1778" max="1778" width="4" style="28" customWidth="1"/>
    <col min="1779" max="1779" width="3" style="28" customWidth="1"/>
    <col min="1780" max="1780" width="33.42578125" style="28" customWidth="1"/>
    <col min="1781" max="1781" width="12" style="28" customWidth="1"/>
    <col min="1782" max="1782" width="10.5703125" style="28" customWidth="1"/>
    <col min="1783" max="1783" width="8.28515625" style="28" bestFit="1" customWidth="1"/>
    <col min="1784" max="1784" width="10.140625" style="28" customWidth="1"/>
    <col min="1785" max="1785" width="9" style="28" customWidth="1"/>
    <col min="1786" max="1786" width="10.85546875" style="28" customWidth="1"/>
    <col min="1787" max="1787" width="8.28515625" style="28" bestFit="1" customWidth="1"/>
    <col min="1788" max="1788" width="11.42578125" style="28" customWidth="1"/>
    <col min="1789" max="1789" width="10.85546875" style="28" bestFit="1" customWidth="1"/>
    <col min="1790" max="2033" width="9.140625" style="28"/>
    <col min="2034" max="2034" width="4" style="28" customWidth="1"/>
    <col min="2035" max="2035" width="3" style="28" customWidth="1"/>
    <col min="2036" max="2036" width="33.42578125" style="28" customWidth="1"/>
    <col min="2037" max="2037" width="12" style="28" customWidth="1"/>
    <col min="2038" max="2038" width="10.5703125" style="28" customWidth="1"/>
    <col min="2039" max="2039" width="8.28515625" style="28" bestFit="1" customWidth="1"/>
    <col min="2040" max="2040" width="10.140625" style="28" customWidth="1"/>
    <col min="2041" max="2041" width="9" style="28" customWidth="1"/>
    <col min="2042" max="2042" width="10.85546875" style="28" customWidth="1"/>
    <col min="2043" max="2043" width="8.28515625" style="28" bestFit="1" customWidth="1"/>
    <col min="2044" max="2044" width="11.42578125" style="28" customWidth="1"/>
    <col min="2045" max="2045" width="10.85546875" style="28" bestFit="1" customWidth="1"/>
    <col min="2046" max="2289" width="9.140625" style="28"/>
    <col min="2290" max="2290" width="4" style="28" customWidth="1"/>
    <col min="2291" max="2291" width="3" style="28" customWidth="1"/>
    <col min="2292" max="2292" width="33.42578125" style="28" customWidth="1"/>
    <col min="2293" max="2293" width="12" style="28" customWidth="1"/>
    <col min="2294" max="2294" width="10.5703125" style="28" customWidth="1"/>
    <col min="2295" max="2295" width="8.28515625" style="28" bestFit="1" customWidth="1"/>
    <col min="2296" max="2296" width="10.140625" style="28" customWidth="1"/>
    <col min="2297" max="2297" width="9" style="28" customWidth="1"/>
    <col min="2298" max="2298" width="10.85546875" style="28" customWidth="1"/>
    <col min="2299" max="2299" width="8.28515625" style="28" bestFit="1" customWidth="1"/>
    <col min="2300" max="2300" width="11.42578125" style="28" customWidth="1"/>
    <col min="2301" max="2301" width="10.85546875" style="28" bestFit="1" customWidth="1"/>
    <col min="2302" max="2545" width="9.140625" style="28"/>
    <col min="2546" max="2546" width="4" style="28" customWidth="1"/>
    <col min="2547" max="2547" width="3" style="28" customWidth="1"/>
    <col min="2548" max="2548" width="33.42578125" style="28" customWidth="1"/>
    <col min="2549" max="2549" width="12" style="28" customWidth="1"/>
    <col min="2550" max="2550" width="10.5703125" style="28" customWidth="1"/>
    <col min="2551" max="2551" width="8.28515625" style="28" bestFit="1" customWidth="1"/>
    <col min="2552" max="2552" width="10.140625" style="28" customWidth="1"/>
    <col min="2553" max="2553" width="9" style="28" customWidth="1"/>
    <col min="2554" max="2554" width="10.85546875" style="28" customWidth="1"/>
    <col min="2555" max="2555" width="8.28515625" style="28" bestFit="1" customWidth="1"/>
    <col min="2556" max="2556" width="11.42578125" style="28" customWidth="1"/>
    <col min="2557" max="2557" width="10.85546875" style="28" bestFit="1" customWidth="1"/>
    <col min="2558" max="2801" width="9.140625" style="28"/>
    <col min="2802" max="2802" width="4" style="28" customWidth="1"/>
    <col min="2803" max="2803" width="3" style="28" customWidth="1"/>
    <col min="2804" max="2804" width="33.42578125" style="28" customWidth="1"/>
    <col min="2805" max="2805" width="12" style="28" customWidth="1"/>
    <col min="2806" max="2806" width="10.5703125" style="28" customWidth="1"/>
    <col min="2807" max="2807" width="8.28515625" style="28" bestFit="1" customWidth="1"/>
    <col min="2808" max="2808" width="10.140625" style="28" customWidth="1"/>
    <col min="2809" max="2809" width="9" style="28" customWidth="1"/>
    <col min="2810" max="2810" width="10.85546875" style="28" customWidth="1"/>
    <col min="2811" max="2811" width="8.28515625" style="28" bestFit="1" customWidth="1"/>
    <col min="2812" max="2812" width="11.42578125" style="28" customWidth="1"/>
    <col min="2813" max="2813" width="10.85546875" style="28" bestFit="1" customWidth="1"/>
    <col min="2814" max="3057" width="9.140625" style="28"/>
    <col min="3058" max="3058" width="4" style="28" customWidth="1"/>
    <col min="3059" max="3059" width="3" style="28" customWidth="1"/>
    <col min="3060" max="3060" width="33.42578125" style="28" customWidth="1"/>
    <col min="3061" max="3061" width="12" style="28" customWidth="1"/>
    <col min="3062" max="3062" width="10.5703125" style="28" customWidth="1"/>
    <col min="3063" max="3063" width="8.28515625" style="28" bestFit="1" customWidth="1"/>
    <col min="3064" max="3064" width="10.140625" style="28" customWidth="1"/>
    <col min="3065" max="3065" width="9" style="28" customWidth="1"/>
    <col min="3066" max="3066" width="10.85546875" style="28" customWidth="1"/>
    <col min="3067" max="3067" width="8.28515625" style="28" bestFit="1" customWidth="1"/>
    <col min="3068" max="3068" width="11.42578125" style="28" customWidth="1"/>
    <col min="3069" max="3069" width="10.85546875" style="28" bestFit="1" customWidth="1"/>
    <col min="3070" max="3313" width="9.140625" style="28"/>
    <col min="3314" max="3314" width="4" style="28" customWidth="1"/>
    <col min="3315" max="3315" width="3" style="28" customWidth="1"/>
    <col min="3316" max="3316" width="33.42578125" style="28" customWidth="1"/>
    <col min="3317" max="3317" width="12" style="28" customWidth="1"/>
    <col min="3318" max="3318" width="10.5703125" style="28" customWidth="1"/>
    <col min="3319" max="3319" width="8.28515625" style="28" bestFit="1" customWidth="1"/>
    <col min="3320" max="3320" width="10.140625" style="28" customWidth="1"/>
    <col min="3321" max="3321" width="9" style="28" customWidth="1"/>
    <col min="3322" max="3322" width="10.85546875" style="28" customWidth="1"/>
    <col min="3323" max="3323" width="8.28515625" style="28" bestFit="1" customWidth="1"/>
    <col min="3324" max="3324" width="11.42578125" style="28" customWidth="1"/>
    <col min="3325" max="3325" width="10.85546875" style="28" bestFit="1" customWidth="1"/>
    <col min="3326" max="3569" width="9.140625" style="28"/>
    <col min="3570" max="3570" width="4" style="28" customWidth="1"/>
    <col min="3571" max="3571" width="3" style="28" customWidth="1"/>
    <col min="3572" max="3572" width="33.42578125" style="28" customWidth="1"/>
    <col min="3573" max="3573" width="12" style="28" customWidth="1"/>
    <col min="3574" max="3574" width="10.5703125" style="28" customWidth="1"/>
    <col min="3575" max="3575" width="8.28515625" style="28" bestFit="1" customWidth="1"/>
    <col min="3576" max="3576" width="10.140625" style="28" customWidth="1"/>
    <col min="3577" max="3577" width="9" style="28" customWidth="1"/>
    <col min="3578" max="3578" width="10.85546875" style="28" customWidth="1"/>
    <col min="3579" max="3579" width="8.28515625" style="28" bestFit="1" customWidth="1"/>
    <col min="3580" max="3580" width="11.42578125" style="28" customWidth="1"/>
    <col min="3581" max="3581" width="10.85546875" style="28" bestFit="1" customWidth="1"/>
    <col min="3582" max="3825" width="9.140625" style="28"/>
    <col min="3826" max="3826" width="4" style="28" customWidth="1"/>
    <col min="3827" max="3827" width="3" style="28" customWidth="1"/>
    <col min="3828" max="3828" width="33.42578125" style="28" customWidth="1"/>
    <col min="3829" max="3829" width="12" style="28" customWidth="1"/>
    <col min="3830" max="3830" width="10.5703125" style="28" customWidth="1"/>
    <col min="3831" max="3831" width="8.28515625" style="28" bestFit="1" customWidth="1"/>
    <col min="3832" max="3832" width="10.140625" style="28" customWidth="1"/>
    <col min="3833" max="3833" width="9" style="28" customWidth="1"/>
    <col min="3834" max="3834" width="10.85546875" style="28" customWidth="1"/>
    <col min="3835" max="3835" width="8.28515625" style="28" bestFit="1" customWidth="1"/>
    <col min="3836" max="3836" width="11.42578125" style="28" customWidth="1"/>
    <col min="3837" max="3837" width="10.85546875" style="28" bestFit="1" customWidth="1"/>
    <col min="3838" max="4081" width="9.140625" style="28"/>
    <col min="4082" max="4082" width="4" style="28" customWidth="1"/>
    <col min="4083" max="4083" width="3" style="28" customWidth="1"/>
    <col min="4084" max="4084" width="33.42578125" style="28" customWidth="1"/>
    <col min="4085" max="4085" width="12" style="28" customWidth="1"/>
    <col min="4086" max="4086" width="10.5703125" style="28" customWidth="1"/>
    <col min="4087" max="4087" width="8.28515625" style="28" bestFit="1" customWidth="1"/>
    <col min="4088" max="4088" width="10.140625" style="28" customWidth="1"/>
    <col min="4089" max="4089" width="9" style="28" customWidth="1"/>
    <col min="4090" max="4090" width="10.85546875" style="28" customWidth="1"/>
    <col min="4091" max="4091" width="8.28515625" style="28" bestFit="1" customWidth="1"/>
    <col min="4092" max="4092" width="11.42578125" style="28" customWidth="1"/>
    <col min="4093" max="4093" width="10.85546875" style="28" bestFit="1" customWidth="1"/>
    <col min="4094" max="4337" width="9.140625" style="28"/>
    <col min="4338" max="4338" width="4" style="28" customWidth="1"/>
    <col min="4339" max="4339" width="3" style="28" customWidth="1"/>
    <col min="4340" max="4340" width="33.42578125" style="28" customWidth="1"/>
    <col min="4341" max="4341" width="12" style="28" customWidth="1"/>
    <col min="4342" max="4342" width="10.5703125" style="28" customWidth="1"/>
    <col min="4343" max="4343" width="8.28515625" style="28" bestFit="1" customWidth="1"/>
    <col min="4344" max="4344" width="10.140625" style="28" customWidth="1"/>
    <col min="4345" max="4345" width="9" style="28" customWidth="1"/>
    <col min="4346" max="4346" width="10.85546875" style="28" customWidth="1"/>
    <col min="4347" max="4347" width="8.28515625" style="28" bestFit="1" customWidth="1"/>
    <col min="4348" max="4348" width="11.42578125" style="28" customWidth="1"/>
    <col min="4349" max="4349" width="10.85546875" style="28" bestFit="1" customWidth="1"/>
    <col min="4350" max="4593" width="9.140625" style="28"/>
    <col min="4594" max="4594" width="4" style="28" customWidth="1"/>
    <col min="4595" max="4595" width="3" style="28" customWidth="1"/>
    <col min="4596" max="4596" width="33.42578125" style="28" customWidth="1"/>
    <col min="4597" max="4597" width="12" style="28" customWidth="1"/>
    <col min="4598" max="4598" width="10.5703125" style="28" customWidth="1"/>
    <col min="4599" max="4599" width="8.28515625" style="28" bestFit="1" customWidth="1"/>
    <col min="4600" max="4600" width="10.140625" style="28" customWidth="1"/>
    <col min="4601" max="4601" width="9" style="28" customWidth="1"/>
    <col min="4602" max="4602" width="10.85546875" style="28" customWidth="1"/>
    <col min="4603" max="4603" width="8.28515625" style="28" bestFit="1" customWidth="1"/>
    <col min="4604" max="4604" width="11.42578125" style="28" customWidth="1"/>
    <col min="4605" max="4605" width="10.85546875" style="28" bestFit="1" customWidth="1"/>
    <col min="4606" max="4849" width="9.140625" style="28"/>
    <col min="4850" max="4850" width="4" style="28" customWidth="1"/>
    <col min="4851" max="4851" width="3" style="28" customWidth="1"/>
    <col min="4852" max="4852" width="33.42578125" style="28" customWidth="1"/>
    <col min="4853" max="4853" width="12" style="28" customWidth="1"/>
    <col min="4854" max="4854" width="10.5703125" style="28" customWidth="1"/>
    <col min="4855" max="4855" width="8.28515625" style="28" bestFit="1" customWidth="1"/>
    <col min="4856" max="4856" width="10.140625" style="28" customWidth="1"/>
    <col min="4857" max="4857" width="9" style="28" customWidth="1"/>
    <col min="4858" max="4858" width="10.85546875" style="28" customWidth="1"/>
    <col min="4859" max="4859" width="8.28515625" style="28" bestFit="1" customWidth="1"/>
    <col min="4860" max="4860" width="11.42578125" style="28" customWidth="1"/>
    <col min="4861" max="4861" width="10.85546875" style="28" bestFit="1" customWidth="1"/>
    <col min="4862" max="5105" width="9.140625" style="28"/>
    <col min="5106" max="5106" width="4" style="28" customWidth="1"/>
    <col min="5107" max="5107" width="3" style="28" customWidth="1"/>
    <col min="5108" max="5108" width="33.42578125" style="28" customWidth="1"/>
    <col min="5109" max="5109" width="12" style="28" customWidth="1"/>
    <col min="5110" max="5110" width="10.5703125" style="28" customWidth="1"/>
    <col min="5111" max="5111" width="8.28515625" style="28" bestFit="1" customWidth="1"/>
    <col min="5112" max="5112" width="10.140625" style="28" customWidth="1"/>
    <col min="5113" max="5113" width="9" style="28" customWidth="1"/>
    <col min="5114" max="5114" width="10.85546875" style="28" customWidth="1"/>
    <col min="5115" max="5115" width="8.28515625" style="28" bestFit="1" customWidth="1"/>
    <col min="5116" max="5116" width="11.42578125" style="28" customWidth="1"/>
    <col min="5117" max="5117" width="10.85546875" style="28" bestFit="1" customWidth="1"/>
    <col min="5118" max="5361" width="9.140625" style="28"/>
    <col min="5362" max="5362" width="4" style="28" customWidth="1"/>
    <col min="5363" max="5363" width="3" style="28" customWidth="1"/>
    <col min="5364" max="5364" width="33.42578125" style="28" customWidth="1"/>
    <col min="5365" max="5365" width="12" style="28" customWidth="1"/>
    <col min="5366" max="5366" width="10.5703125" style="28" customWidth="1"/>
    <col min="5367" max="5367" width="8.28515625" style="28" bestFit="1" customWidth="1"/>
    <col min="5368" max="5368" width="10.140625" style="28" customWidth="1"/>
    <col min="5369" max="5369" width="9" style="28" customWidth="1"/>
    <col min="5370" max="5370" width="10.85546875" style="28" customWidth="1"/>
    <col min="5371" max="5371" width="8.28515625" style="28" bestFit="1" customWidth="1"/>
    <col min="5372" max="5372" width="11.42578125" style="28" customWidth="1"/>
    <col min="5373" max="5373" width="10.85546875" style="28" bestFit="1" customWidth="1"/>
    <col min="5374" max="5617" width="9.140625" style="28"/>
    <col min="5618" max="5618" width="4" style="28" customWidth="1"/>
    <col min="5619" max="5619" width="3" style="28" customWidth="1"/>
    <col min="5620" max="5620" width="33.42578125" style="28" customWidth="1"/>
    <col min="5621" max="5621" width="12" style="28" customWidth="1"/>
    <col min="5622" max="5622" width="10.5703125" style="28" customWidth="1"/>
    <col min="5623" max="5623" width="8.28515625" style="28" bestFit="1" customWidth="1"/>
    <col min="5624" max="5624" width="10.140625" style="28" customWidth="1"/>
    <col min="5625" max="5625" width="9" style="28" customWidth="1"/>
    <col min="5626" max="5626" width="10.85546875" style="28" customWidth="1"/>
    <col min="5627" max="5627" width="8.28515625" style="28" bestFit="1" customWidth="1"/>
    <col min="5628" max="5628" width="11.42578125" style="28" customWidth="1"/>
    <col min="5629" max="5629" width="10.85546875" style="28" bestFit="1" customWidth="1"/>
    <col min="5630" max="5873" width="9.140625" style="28"/>
    <col min="5874" max="5874" width="4" style="28" customWidth="1"/>
    <col min="5875" max="5875" width="3" style="28" customWidth="1"/>
    <col min="5876" max="5876" width="33.42578125" style="28" customWidth="1"/>
    <col min="5877" max="5877" width="12" style="28" customWidth="1"/>
    <col min="5878" max="5878" width="10.5703125" style="28" customWidth="1"/>
    <col min="5879" max="5879" width="8.28515625" style="28" bestFit="1" customWidth="1"/>
    <col min="5880" max="5880" width="10.140625" style="28" customWidth="1"/>
    <col min="5881" max="5881" width="9" style="28" customWidth="1"/>
    <col min="5882" max="5882" width="10.85546875" style="28" customWidth="1"/>
    <col min="5883" max="5883" width="8.28515625" style="28" bestFit="1" customWidth="1"/>
    <col min="5884" max="5884" width="11.42578125" style="28" customWidth="1"/>
    <col min="5885" max="5885" width="10.85546875" style="28" bestFit="1" customWidth="1"/>
    <col min="5886" max="6129" width="9.140625" style="28"/>
    <col min="6130" max="6130" width="4" style="28" customWidth="1"/>
    <col min="6131" max="6131" width="3" style="28" customWidth="1"/>
    <col min="6132" max="6132" width="33.42578125" style="28" customWidth="1"/>
    <col min="6133" max="6133" width="12" style="28" customWidth="1"/>
    <col min="6134" max="6134" width="10.5703125" style="28" customWidth="1"/>
    <col min="6135" max="6135" width="8.28515625" style="28" bestFit="1" customWidth="1"/>
    <col min="6136" max="6136" width="10.140625" style="28" customWidth="1"/>
    <col min="6137" max="6137" width="9" style="28" customWidth="1"/>
    <col min="6138" max="6138" width="10.85546875" style="28" customWidth="1"/>
    <col min="6139" max="6139" width="8.28515625" style="28" bestFit="1" customWidth="1"/>
    <col min="6140" max="6140" width="11.42578125" style="28" customWidth="1"/>
    <col min="6141" max="6141" width="10.85546875" style="28" bestFit="1" customWidth="1"/>
    <col min="6142" max="6385" width="9.140625" style="28"/>
    <col min="6386" max="6386" width="4" style="28" customWidth="1"/>
    <col min="6387" max="6387" width="3" style="28" customWidth="1"/>
    <col min="6388" max="6388" width="33.42578125" style="28" customWidth="1"/>
    <col min="6389" max="6389" width="12" style="28" customWidth="1"/>
    <col min="6390" max="6390" width="10.5703125" style="28" customWidth="1"/>
    <col min="6391" max="6391" width="8.28515625" style="28" bestFit="1" customWidth="1"/>
    <col min="6392" max="6392" width="10.140625" style="28" customWidth="1"/>
    <col min="6393" max="6393" width="9" style="28" customWidth="1"/>
    <col min="6394" max="6394" width="10.85546875" style="28" customWidth="1"/>
    <col min="6395" max="6395" width="8.28515625" style="28" bestFit="1" customWidth="1"/>
    <col min="6396" max="6396" width="11.42578125" style="28" customWidth="1"/>
    <col min="6397" max="6397" width="10.85546875" style="28" bestFit="1" customWidth="1"/>
    <col min="6398" max="6641" width="9.140625" style="28"/>
    <col min="6642" max="6642" width="4" style="28" customWidth="1"/>
    <col min="6643" max="6643" width="3" style="28" customWidth="1"/>
    <col min="6644" max="6644" width="33.42578125" style="28" customWidth="1"/>
    <col min="6645" max="6645" width="12" style="28" customWidth="1"/>
    <col min="6646" max="6646" width="10.5703125" style="28" customWidth="1"/>
    <col min="6647" max="6647" width="8.28515625" style="28" bestFit="1" customWidth="1"/>
    <col min="6648" max="6648" width="10.140625" style="28" customWidth="1"/>
    <col min="6649" max="6649" width="9" style="28" customWidth="1"/>
    <col min="6650" max="6650" width="10.85546875" style="28" customWidth="1"/>
    <col min="6651" max="6651" width="8.28515625" style="28" bestFit="1" customWidth="1"/>
    <col min="6652" max="6652" width="11.42578125" style="28" customWidth="1"/>
    <col min="6653" max="6653" width="10.85546875" style="28" bestFit="1" customWidth="1"/>
    <col min="6654" max="6897" width="9.140625" style="28"/>
    <col min="6898" max="6898" width="4" style="28" customWidth="1"/>
    <col min="6899" max="6899" width="3" style="28" customWidth="1"/>
    <col min="6900" max="6900" width="33.42578125" style="28" customWidth="1"/>
    <col min="6901" max="6901" width="12" style="28" customWidth="1"/>
    <col min="6902" max="6902" width="10.5703125" style="28" customWidth="1"/>
    <col min="6903" max="6903" width="8.28515625" style="28" bestFit="1" customWidth="1"/>
    <col min="6904" max="6904" width="10.140625" style="28" customWidth="1"/>
    <col min="6905" max="6905" width="9" style="28" customWidth="1"/>
    <col min="6906" max="6906" width="10.85546875" style="28" customWidth="1"/>
    <col min="6907" max="6907" width="8.28515625" style="28" bestFit="1" customWidth="1"/>
    <col min="6908" max="6908" width="11.42578125" style="28" customWidth="1"/>
    <col min="6909" max="6909" width="10.85546875" style="28" bestFit="1" customWidth="1"/>
    <col min="6910" max="7153" width="9.140625" style="28"/>
    <col min="7154" max="7154" width="4" style="28" customWidth="1"/>
    <col min="7155" max="7155" width="3" style="28" customWidth="1"/>
    <col min="7156" max="7156" width="33.42578125" style="28" customWidth="1"/>
    <col min="7157" max="7157" width="12" style="28" customWidth="1"/>
    <col min="7158" max="7158" width="10.5703125" style="28" customWidth="1"/>
    <col min="7159" max="7159" width="8.28515625" style="28" bestFit="1" customWidth="1"/>
    <col min="7160" max="7160" width="10.140625" style="28" customWidth="1"/>
    <col min="7161" max="7161" width="9" style="28" customWidth="1"/>
    <col min="7162" max="7162" width="10.85546875" style="28" customWidth="1"/>
    <col min="7163" max="7163" width="8.28515625" style="28" bestFit="1" customWidth="1"/>
    <col min="7164" max="7164" width="11.42578125" style="28" customWidth="1"/>
    <col min="7165" max="7165" width="10.85546875" style="28" bestFit="1" customWidth="1"/>
    <col min="7166" max="7409" width="9.140625" style="28"/>
    <col min="7410" max="7410" width="4" style="28" customWidth="1"/>
    <col min="7411" max="7411" width="3" style="28" customWidth="1"/>
    <col min="7412" max="7412" width="33.42578125" style="28" customWidth="1"/>
    <col min="7413" max="7413" width="12" style="28" customWidth="1"/>
    <col min="7414" max="7414" width="10.5703125" style="28" customWidth="1"/>
    <col min="7415" max="7415" width="8.28515625" style="28" bestFit="1" customWidth="1"/>
    <col min="7416" max="7416" width="10.140625" style="28" customWidth="1"/>
    <col min="7417" max="7417" width="9" style="28" customWidth="1"/>
    <col min="7418" max="7418" width="10.85546875" style="28" customWidth="1"/>
    <col min="7419" max="7419" width="8.28515625" style="28" bestFit="1" customWidth="1"/>
    <col min="7420" max="7420" width="11.42578125" style="28" customWidth="1"/>
    <col min="7421" max="7421" width="10.85546875" style="28" bestFit="1" customWidth="1"/>
    <col min="7422" max="7665" width="9.140625" style="28"/>
    <col min="7666" max="7666" width="4" style="28" customWidth="1"/>
    <col min="7667" max="7667" width="3" style="28" customWidth="1"/>
    <col min="7668" max="7668" width="33.42578125" style="28" customWidth="1"/>
    <col min="7669" max="7669" width="12" style="28" customWidth="1"/>
    <col min="7670" max="7670" width="10.5703125" style="28" customWidth="1"/>
    <col min="7671" max="7671" width="8.28515625" style="28" bestFit="1" customWidth="1"/>
    <col min="7672" max="7672" width="10.140625" style="28" customWidth="1"/>
    <col min="7673" max="7673" width="9" style="28" customWidth="1"/>
    <col min="7674" max="7674" width="10.85546875" style="28" customWidth="1"/>
    <col min="7675" max="7675" width="8.28515625" style="28" bestFit="1" customWidth="1"/>
    <col min="7676" max="7676" width="11.42578125" style="28" customWidth="1"/>
    <col min="7677" max="7677" width="10.85546875" style="28" bestFit="1" customWidth="1"/>
    <col min="7678" max="7921" width="9.140625" style="28"/>
    <col min="7922" max="7922" width="4" style="28" customWidth="1"/>
    <col min="7923" max="7923" width="3" style="28" customWidth="1"/>
    <col min="7924" max="7924" width="33.42578125" style="28" customWidth="1"/>
    <col min="7925" max="7925" width="12" style="28" customWidth="1"/>
    <col min="7926" max="7926" width="10.5703125" style="28" customWidth="1"/>
    <col min="7927" max="7927" width="8.28515625" style="28" bestFit="1" customWidth="1"/>
    <col min="7928" max="7928" width="10.140625" style="28" customWidth="1"/>
    <col min="7929" max="7929" width="9" style="28" customWidth="1"/>
    <col min="7930" max="7930" width="10.85546875" style="28" customWidth="1"/>
    <col min="7931" max="7931" width="8.28515625" style="28" bestFit="1" customWidth="1"/>
    <col min="7932" max="7932" width="11.42578125" style="28" customWidth="1"/>
    <col min="7933" max="7933" width="10.85546875" style="28" bestFit="1" customWidth="1"/>
    <col min="7934" max="8177" width="9.140625" style="28"/>
    <col min="8178" max="8178" width="4" style="28" customWidth="1"/>
    <col min="8179" max="8179" width="3" style="28" customWidth="1"/>
    <col min="8180" max="8180" width="33.42578125" style="28" customWidth="1"/>
    <col min="8181" max="8181" width="12" style="28" customWidth="1"/>
    <col min="8182" max="8182" width="10.5703125" style="28" customWidth="1"/>
    <col min="8183" max="8183" width="8.28515625" style="28" bestFit="1" customWidth="1"/>
    <col min="8184" max="8184" width="10.140625" style="28" customWidth="1"/>
    <col min="8185" max="8185" width="9" style="28" customWidth="1"/>
    <col min="8186" max="8186" width="10.85546875" style="28" customWidth="1"/>
    <col min="8187" max="8187" width="8.28515625" style="28" bestFit="1" customWidth="1"/>
    <col min="8188" max="8188" width="11.42578125" style="28" customWidth="1"/>
    <col min="8189" max="8189" width="10.85546875" style="28" bestFit="1" customWidth="1"/>
    <col min="8190" max="8433" width="9.140625" style="28"/>
    <col min="8434" max="8434" width="4" style="28" customWidth="1"/>
    <col min="8435" max="8435" width="3" style="28" customWidth="1"/>
    <col min="8436" max="8436" width="33.42578125" style="28" customWidth="1"/>
    <col min="8437" max="8437" width="12" style="28" customWidth="1"/>
    <col min="8438" max="8438" width="10.5703125" style="28" customWidth="1"/>
    <col min="8439" max="8439" width="8.28515625" style="28" bestFit="1" customWidth="1"/>
    <col min="8440" max="8440" width="10.140625" style="28" customWidth="1"/>
    <col min="8441" max="8441" width="9" style="28" customWidth="1"/>
    <col min="8442" max="8442" width="10.85546875" style="28" customWidth="1"/>
    <col min="8443" max="8443" width="8.28515625" style="28" bestFit="1" customWidth="1"/>
    <col min="8444" max="8444" width="11.42578125" style="28" customWidth="1"/>
    <col min="8445" max="8445" width="10.85546875" style="28" bestFit="1" customWidth="1"/>
    <col min="8446" max="8689" width="9.140625" style="28"/>
    <col min="8690" max="8690" width="4" style="28" customWidth="1"/>
    <col min="8691" max="8691" width="3" style="28" customWidth="1"/>
    <col min="8692" max="8692" width="33.42578125" style="28" customWidth="1"/>
    <col min="8693" max="8693" width="12" style="28" customWidth="1"/>
    <col min="8694" max="8694" width="10.5703125" style="28" customWidth="1"/>
    <col min="8695" max="8695" width="8.28515625" style="28" bestFit="1" customWidth="1"/>
    <col min="8696" max="8696" width="10.140625" style="28" customWidth="1"/>
    <col min="8697" max="8697" width="9" style="28" customWidth="1"/>
    <col min="8698" max="8698" width="10.85546875" style="28" customWidth="1"/>
    <col min="8699" max="8699" width="8.28515625" style="28" bestFit="1" customWidth="1"/>
    <col min="8700" max="8700" width="11.42578125" style="28" customWidth="1"/>
    <col min="8701" max="8701" width="10.85546875" style="28" bestFit="1" customWidth="1"/>
    <col min="8702" max="8945" width="9.140625" style="28"/>
    <col min="8946" max="8946" width="4" style="28" customWidth="1"/>
    <col min="8947" max="8947" width="3" style="28" customWidth="1"/>
    <col min="8948" max="8948" width="33.42578125" style="28" customWidth="1"/>
    <col min="8949" max="8949" width="12" style="28" customWidth="1"/>
    <col min="8950" max="8950" width="10.5703125" style="28" customWidth="1"/>
    <col min="8951" max="8951" width="8.28515625" style="28" bestFit="1" customWidth="1"/>
    <col min="8952" max="8952" width="10.140625" style="28" customWidth="1"/>
    <col min="8953" max="8953" width="9" style="28" customWidth="1"/>
    <col min="8954" max="8954" width="10.85546875" style="28" customWidth="1"/>
    <col min="8955" max="8955" width="8.28515625" style="28" bestFit="1" customWidth="1"/>
    <col min="8956" max="8956" width="11.42578125" style="28" customWidth="1"/>
    <col min="8957" max="8957" width="10.85546875" style="28" bestFit="1" customWidth="1"/>
    <col min="8958" max="9201" width="9.140625" style="28"/>
    <col min="9202" max="9202" width="4" style="28" customWidth="1"/>
    <col min="9203" max="9203" width="3" style="28" customWidth="1"/>
    <col min="9204" max="9204" width="33.42578125" style="28" customWidth="1"/>
    <col min="9205" max="9205" width="12" style="28" customWidth="1"/>
    <col min="9206" max="9206" width="10.5703125" style="28" customWidth="1"/>
    <col min="9207" max="9207" width="8.28515625" style="28" bestFit="1" customWidth="1"/>
    <col min="9208" max="9208" width="10.140625" style="28" customWidth="1"/>
    <col min="9209" max="9209" width="9" style="28" customWidth="1"/>
    <col min="9210" max="9210" width="10.85546875" style="28" customWidth="1"/>
    <col min="9211" max="9211" width="8.28515625" style="28" bestFit="1" customWidth="1"/>
    <col min="9212" max="9212" width="11.42578125" style="28" customWidth="1"/>
    <col min="9213" max="9213" width="10.85546875" style="28" bestFit="1" customWidth="1"/>
    <col min="9214" max="9457" width="9.140625" style="28"/>
    <col min="9458" max="9458" width="4" style="28" customWidth="1"/>
    <col min="9459" max="9459" width="3" style="28" customWidth="1"/>
    <col min="9460" max="9460" width="33.42578125" style="28" customWidth="1"/>
    <col min="9461" max="9461" width="12" style="28" customWidth="1"/>
    <col min="9462" max="9462" width="10.5703125" style="28" customWidth="1"/>
    <col min="9463" max="9463" width="8.28515625" style="28" bestFit="1" customWidth="1"/>
    <col min="9464" max="9464" width="10.140625" style="28" customWidth="1"/>
    <col min="9465" max="9465" width="9" style="28" customWidth="1"/>
    <col min="9466" max="9466" width="10.85546875" style="28" customWidth="1"/>
    <col min="9467" max="9467" width="8.28515625" style="28" bestFit="1" customWidth="1"/>
    <col min="9468" max="9468" width="11.42578125" style="28" customWidth="1"/>
    <col min="9469" max="9469" width="10.85546875" style="28" bestFit="1" customWidth="1"/>
    <col min="9470" max="9713" width="9.140625" style="28"/>
    <col min="9714" max="9714" width="4" style="28" customWidth="1"/>
    <col min="9715" max="9715" width="3" style="28" customWidth="1"/>
    <col min="9716" max="9716" width="33.42578125" style="28" customWidth="1"/>
    <col min="9717" max="9717" width="12" style="28" customWidth="1"/>
    <col min="9718" max="9718" width="10.5703125" style="28" customWidth="1"/>
    <col min="9719" max="9719" width="8.28515625" style="28" bestFit="1" customWidth="1"/>
    <col min="9720" max="9720" width="10.140625" style="28" customWidth="1"/>
    <col min="9721" max="9721" width="9" style="28" customWidth="1"/>
    <col min="9722" max="9722" width="10.85546875" style="28" customWidth="1"/>
    <col min="9723" max="9723" width="8.28515625" style="28" bestFit="1" customWidth="1"/>
    <col min="9724" max="9724" width="11.42578125" style="28" customWidth="1"/>
    <col min="9725" max="9725" width="10.85546875" style="28" bestFit="1" customWidth="1"/>
    <col min="9726" max="9969" width="9.140625" style="28"/>
    <col min="9970" max="9970" width="4" style="28" customWidth="1"/>
    <col min="9971" max="9971" width="3" style="28" customWidth="1"/>
    <col min="9972" max="9972" width="33.42578125" style="28" customWidth="1"/>
    <col min="9973" max="9973" width="12" style="28" customWidth="1"/>
    <col min="9974" max="9974" width="10.5703125" style="28" customWidth="1"/>
    <col min="9975" max="9975" width="8.28515625" style="28" bestFit="1" customWidth="1"/>
    <col min="9976" max="9976" width="10.140625" style="28" customWidth="1"/>
    <col min="9977" max="9977" width="9" style="28" customWidth="1"/>
    <col min="9978" max="9978" width="10.85546875" style="28" customWidth="1"/>
    <col min="9979" max="9979" width="8.28515625" style="28" bestFit="1" customWidth="1"/>
    <col min="9980" max="9980" width="11.42578125" style="28" customWidth="1"/>
    <col min="9981" max="9981" width="10.85546875" style="28" bestFit="1" customWidth="1"/>
    <col min="9982" max="10225" width="9.140625" style="28"/>
    <col min="10226" max="10226" width="4" style="28" customWidth="1"/>
    <col min="10227" max="10227" width="3" style="28" customWidth="1"/>
    <col min="10228" max="10228" width="33.42578125" style="28" customWidth="1"/>
    <col min="10229" max="10229" width="12" style="28" customWidth="1"/>
    <col min="10230" max="10230" width="10.5703125" style="28" customWidth="1"/>
    <col min="10231" max="10231" width="8.28515625" style="28" bestFit="1" customWidth="1"/>
    <col min="10232" max="10232" width="10.140625" style="28" customWidth="1"/>
    <col min="10233" max="10233" width="9" style="28" customWidth="1"/>
    <col min="10234" max="10234" width="10.85546875" style="28" customWidth="1"/>
    <col min="10235" max="10235" width="8.28515625" style="28" bestFit="1" customWidth="1"/>
    <col min="10236" max="10236" width="11.42578125" style="28" customWidth="1"/>
    <col min="10237" max="10237" width="10.85546875" style="28" bestFit="1" customWidth="1"/>
    <col min="10238" max="10481" width="9.140625" style="28"/>
    <col min="10482" max="10482" width="4" style="28" customWidth="1"/>
    <col min="10483" max="10483" width="3" style="28" customWidth="1"/>
    <col min="10484" max="10484" width="33.42578125" style="28" customWidth="1"/>
    <col min="10485" max="10485" width="12" style="28" customWidth="1"/>
    <col min="10486" max="10486" width="10.5703125" style="28" customWidth="1"/>
    <col min="10487" max="10487" width="8.28515625" style="28" bestFit="1" customWidth="1"/>
    <col min="10488" max="10488" width="10.140625" style="28" customWidth="1"/>
    <col min="10489" max="10489" width="9" style="28" customWidth="1"/>
    <col min="10490" max="10490" width="10.85546875" style="28" customWidth="1"/>
    <col min="10491" max="10491" width="8.28515625" style="28" bestFit="1" customWidth="1"/>
    <col min="10492" max="10492" width="11.42578125" style="28" customWidth="1"/>
    <col min="10493" max="10493" width="10.85546875" style="28" bestFit="1" customWidth="1"/>
    <col min="10494" max="10737" width="9.140625" style="28"/>
    <col min="10738" max="10738" width="4" style="28" customWidth="1"/>
    <col min="10739" max="10739" width="3" style="28" customWidth="1"/>
    <col min="10740" max="10740" width="33.42578125" style="28" customWidth="1"/>
    <col min="10741" max="10741" width="12" style="28" customWidth="1"/>
    <col min="10742" max="10742" width="10.5703125" style="28" customWidth="1"/>
    <col min="10743" max="10743" width="8.28515625" style="28" bestFit="1" customWidth="1"/>
    <col min="10744" max="10744" width="10.140625" style="28" customWidth="1"/>
    <col min="10745" max="10745" width="9" style="28" customWidth="1"/>
    <col min="10746" max="10746" width="10.85546875" style="28" customWidth="1"/>
    <col min="10747" max="10747" width="8.28515625" style="28" bestFit="1" customWidth="1"/>
    <col min="10748" max="10748" width="11.42578125" style="28" customWidth="1"/>
    <col min="10749" max="10749" width="10.85546875" style="28" bestFit="1" customWidth="1"/>
    <col min="10750" max="10993" width="9.140625" style="28"/>
    <col min="10994" max="10994" width="4" style="28" customWidth="1"/>
    <col min="10995" max="10995" width="3" style="28" customWidth="1"/>
    <col min="10996" max="10996" width="33.42578125" style="28" customWidth="1"/>
    <col min="10997" max="10997" width="12" style="28" customWidth="1"/>
    <col min="10998" max="10998" width="10.5703125" style="28" customWidth="1"/>
    <col min="10999" max="10999" width="8.28515625" style="28" bestFit="1" customWidth="1"/>
    <col min="11000" max="11000" width="10.140625" style="28" customWidth="1"/>
    <col min="11001" max="11001" width="9" style="28" customWidth="1"/>
    <col min="11002" max="11002" width="10.85546875" style="28" customWidth="1"/>
    <col min="11003" max="11003" width="8.28515625" style="28" bestFit="1" customWidth="1"/>
    <col min="11004" max="11004" width="11.42578125" style="28" customWidth="1"/>
    <col min="11005" max="11005" width="10.85546875" style="28" bestFit="1" customWidth="1"/>
    <col min="11006" max="11249" width="9.140625" style="28"/>
    <col min="11250" max="11250" width="4" style="28" customWidth="1"/>
    <col min="11251" max="11251" width="3" style="28" customWidth="1"/>
    <col min="11252" max="11252" width="33.42578125" style="28" customWidth="1"/>
    <col min="11253" max="11253" width="12" style="28" customWidth="1"/>
    <col min="11254" max="11254" width="10.5703125" style="28" customWidth="1"/>
    <col min="11255" max="11255" width="8.28515625" style="28" bestFit="1" customWidth="1"/>
    <col min="11256" max="11256" width="10.140625" style="28" customWidth="1"/>
    <col min="11257" max="11257" width="9" style="28" customWidth="1"/>
    <col min="11258" max="11258" width="10.85546875" style="28" customWidth="1"/>
    <col min="11259" max="11259" width="8.28515625" style="28" bestFit="1" customWidth="1"/>
    <col min="11260" max="11260" width="11.42578125" style="28" customWidth="1"/>
    <col min="11261" max="11261" width="10.85546875" style="28" bestFit="1" customWidth="1"/>
    <col min="11262" max="11505" width="9.140625" style="28"/>
    <col min="11506" max="11506" width="4" style="28" customWidth="1"/>
    <col min="11507" max="11507" width="3" style="28" customWidth="1"/>
    <col min="11508" max="11508" width="33.42578125" style="28" customWidth="1"/>
    <col min="11509" max="11509" width="12" style="28" customWidth="1"/>
    <col min="11510" max="11510" width="10.5703125" style="28" customWidth="1"/>
    <col min="11511" max="11511" width="8.28515625" style="28" bestFit="1" customWidth="1"/>
    <col min="11512" max="11512" width="10.140625" style="28" customWidth="1"/>
    <col min="11513" max="11513" width="9" style="28" customWidth="1"/>
    <col min="11514" max="11514" width="10.85546875" style="28" customWidth="1"/>
    <col min="11515" max="11515" width="8.28515625" style="28" bestFit="1" customWidth="1"/>
    <col min="11516" max="11516" width="11.42578125" style="28" customWidth="1"/>
    <col min="11517" max="11517" width="10.85546875" style="28" bestFit="1" customWidth="1"/>
    <col min="11518" max="11761" width="9.140625" style="28"/>
    <col min="11762" max="11762" width="4" style="28" customWidth="1"/>
    <col min="11763" max="11763" width="3" style="28" customWidth="1"/>
    <col min="11764" max="11764" width="33.42578125" style="28" customWidth="1"/>
    <col min="11765" max="11765" width="12" style="28" customWidth="1"/>
    <col min="11766" max="11766" width="10.5703125" style="28" customWidth="1"/>
    <col min="11767" max="11767" width="8.28515625" style="28" bestFit="1" customWidth="1"/>
    <col min="11768" max="11768" width="10.140625" style="28" customWidth="1"/>
    <col min="11769" max="11769" width="9" style="28" customWidth="1"/>
    <col min="11770" max="11770" width="10.85546875" style="28" customWidth="1"/>
    <col min="11771" max="11771" width="8.28515625" style="28" bestFit="1" customWidth="1"/>
    <col min="11772" max="11772" width="11.42578125" style="28" customWidth="1"/>
    <col min="11773" max="11773" width="10.85546875" style="28" bestFit="1" customWidth="1"/>
    <col min="11774" max="12017" width="9.140625" style="28"/>
    <col min="12018" max="12018" width="4" style="28" customWidth="1"/>
    <col min="12019" max="12019" width="3" style="28" customWidth="1"/>
    <col min="12020" max="12020" width="33.42578125" style="28" customWidth="1"/>
    <col min="12021" max="12021" width="12" style="28" customWidth="1"/>
    <col min="12022" max="12022" width="10.5703125" style="28" customWidth="1"/>
    <col min="12023" max="12023" width="8.28515625" style="28" bestFit="1" customWidth="1"/>
    <col min="12024" max="12024" width="10.140625" style="28" customWidth="1"/>
    <col min="12025" max="12025" width="9" style="28" customWidth="1"/>
    <col min="12026" max="12026" width="10.85546875" style="28" customWidth="1"/>
    <col min="12027" max="12027" width="8.28515625" style="28" bestFit="1" customWidth="1"/>
    <col min="12028" max="12028" width="11.42578125" style="28" customWidth="1"/>
    <col min="12029" max="12029" width="10.85546875" style="28" bestFit="1" customWidth="1"/>
    <col min="12030" max="12273" width="9.140625" style="28"/>
    <col min="12274" max="12274" width="4" style="28" customWidth="1"/>
    <col min="12275" max="12275" width="3" style="28" customWidth="1"/>
    <col min="12276" max="12276" width="33.42578125" style="28" customWidth="1"/>
    <col min="12277" max="12277" width="12" style="28" customWidth="1"/>
    <col min="12278" max="12278" width="10.5703125" style="28" customWidth="1"/>
    <col min="12279" max="12279" width="8.28515625" style="28" bestFit="1" customWidth="1"/>
    <col min="12280" max="12280" width="10.140625" style="28" customWidth="1"/>
    <col min="12281" max="12281" width="9" style="28" customWidth="1"/>
    <col min="12282" max="12282" width="10.85546875" style="28" customWidth="1"/>
    <col min="12283" max="12283" width="8.28515625" style="28" bestFit="1" customWidth="1"/>
    <col min="12284" max="12284" width="11.42578125" style="28" customWidth="1"/>
    <col min="12285" max="12285" width="10.85546875" style="28" bestFit="1" customWidth="1"/>
    <col min="12286" max="12529" width="9.140625" style="28"/>
    <col min="12530" max="12530" width="4" style="28" customWidth="1"/>
    <col min="12531" max="12531" width="3" style="28" customWidth="1"/>
    <col min="12532" max="12532" width="33.42578125" style="28" customWidth="1"/>
    <col min="12533" max="12533" width="12" style="28" customWidth="1"/>
    <col min="12534" max="12534" width="10.5703125" style="28" customWidth="1"/>
    <col min="12535" max="12535" width="8.28515625" style="28" bestFit="1" customWidth="1"/>
    <col min="12536" max="12536" width="10.140625" style="28" customWidth="1"/>
    <col min="12537" max="12537" width="9" style="28" customWidth="1"/>
    <col min="12538" max="12538" width="10.85546875" style="28" customWidth="1"/>
    <col min="12539" max="12539" width="8.28515625" style="28" bestFit="1" customWidth="1"/>
    <col min="12540" max="12540" width="11.42578125" style="28" customWidth="1"/>
    <col min="12541" max="12541" width="10.85546875" style="28" bestFit="1" customWidth="1"/>
    <col min="12542" max="12785" width="9.140625" style="28"/>
    <col min="12786" max="12786" width="4" style="28" customWidth="1"/>
    <col min="12787" max="12787" width="3" style="28" customWidth="1"/>
    <col min="12788" max="12788" width="33.42578125" style="28" customWidth="1"/>
    <col min="12789" max="12789" width="12" style="28" customWidth="1"/>
    <col min="12790" max="12790" width="10.5703125" style="28" customWidth="1"/>
    <col min="12791" max="12791" width="8.28515625" style="28" bestFit="1" customWidth="1"/>
    <col min="12792" max="12792" width="10.140625" style="28" customWidth="1"/>
    <col min="12793" max="12793" width="9" style="28" customWidth="1"/>
    <col min="12794" max="12794" width="10.85546875" style="28" customWidth="1"/>
    <col min="12795" max="12795" width="8.28515625" style="28" bestFit="1" customWidth="1"/>
    <col min="12796" max="12796" width="11.42578125" style="28" customWidth="1"/>
    <col min="12797" max="12797" width="10.85546875" style="28" bestFit="1" customWidth="1"/>
    <col min="12798" max="13041" width="9.140625" style="28"/>
    <col min="13042" max="13042" width="4" style="28" customWidth="1"/>
    <col min="13043" max="13043" width="3" style="28" customWidth="1"/>
    <col min="13044" max="13044" width="33.42578125" style="28" customWidth="1"/>
    <col min="13045" max="13045" width="12" style="28" customWidth="1"/>
    <col min="13046" max="13046" width="10.5703125" style="28" customWidth="1"/>
    <col min="13047" max="13047" width="8.28515625" style="28" bestFit="1" customWidth="1"/>
    <col min="13048" max="13048" width="10.140625" style="28" customWidth="1"/>
    <col min="13049" max="13049" width="9" style="28" customWidth="1"/>
    <col min="13050" max="13050" width="10.85546875" style="28" customWidth="1"/>
    <col min="13051" max="13051" width="8.28515625" style="28" bestFit="1" customWidth="1"/>
    <col min="13052" max="13052" width="11.42578125" style="28" customWidth="1"/>
    <col min="13053" max="13053" width="10.85546875" style="28" bestFit="1" customWidth="1"/>
    <col min="13054" max="13297" width="9.140625" style="28"/>
    <col min="13298" max="13298" width="4" style="28" customWidth="1"/>
    <col min="13299" max="13299" width="3" style="28" customWidth="1"/>
    <col min="13300" max="13300" width="33.42578125" style="28" customWidth="1"/>
    <col min="13301" max="13301" width="12" style="28" customWidth="1"/>
    <col min="13302" max="13302" width="10.5703125" style="28" customWidth="1"/>
    <col min="13303" max="13303" width="8.28515625" style="28" bestFit="1" customWidth="1"/>
    <col min="13304" max="13304" width="10.140625" style="28" customWidth="1"/>
    <col min="13305" max="13305" width="9" style="28" customWidth="1"/>
    <col min="13306" max="13306" width="10.85546875" style="28" customWidth="1"/>
    <col min="13307" max="13307" width="8.28515625" style="28" bestFit="1" customWidth="1"/>
    <col min="13308" max="13308" width="11.42578125" style="28" customWidth="1"/>
    <col min="13309" max="13309" width="10.85546875" style="28" bestFit="1" customWidth="1"/>
    <col min="13310" max="13553" width="9.140625" style="28"/>
    <col min="13554" max="13554" width="4" style="28" customWidth="1"/>
    <col min="13555" max="13555" width="3" style="28" customWidth="1"/>
    <col min="13556" max="13556" width="33.42578125" style="28" customWidth="1"/>
    <col min="13557" max="13557" width="12" style="28" customWidth="1"/>
    <col min="13558" max="13558" width="10.5703125" style="28" customWidth="1"/>
    <col min="13559" max="13559" width="8.28515625" style="28" bestFit="1" customWidth="1"/>
    <col min="13560" max="13560" width="10.140625" style="28" customWidth="1"/>
    <col min="13561" max="13561" width="9" style="28" customWidth="1"/>
    <col min="13562" max="13562" width="10.85546875" style="28" customWidth="1"/>
    <col min="13563" max="13563" width="8.28515625" style="28" bestFit="1" customWidth="1"/>
    <col min="13564" max="13564" width="11.42578125" style="28" customWidth="1"/>
    <col min="13565" max="13565" width="10.85546875" style="28" bestFit="1" customWidth="1"/>
    <col min="13566" max="13809" width="9.140625" style="28"/>
    <col min="13810" max="13810" width="4" style="28" customWidth="1"/>
    <col min="13811" max="13811" width="3" style="28" customWidth="1"/>
    <col min="13812" max="13812" width="33.42578125" style="28" customWidth="1"/>
    <col min="13813" max="13813" width="12" style="28" customWidth="1"/>
    <col min="13814" max="13814" width="10.5703125" style="28" customWidth="1"/>
    <col min="13815" max="13815" width="8.28515625" style="28" bestFit="1" customWidth="1"/>
    <col min="13816" max="13816" width="10.140625" style="28" customWidth="1"/>
    <col min="13817" max="13817" width="9" style="28" customWidth="1"/>
    <col min="13818" max="13818" width="10.85546875" style="28" customWidth="1"/>
    <col min="13819" max="13819" width="8.28515625" style="28" bestFit="1" customWidth="1"/>
    <col min="13820" max="13820" width="11.42578125" style="28" customWidth="1"/>
    <col min="13821" max="13821" width="10.85546875" style="28" bestFit="1" customWidth="1"/>
    <col min="13822" max="14065" width="9.140625" style="28"/>
    <col min="14066" max="14066" width="4" style="28" customWidth="1"/>
    <col min="14067" max="14067" width="3" style="28" customWidth="1"/>
    <col min="14068" max="14068" width="33.42578125" style="28" customWidth="1"/>
    <col min="14069" max="14069" width="12" style="28" customWidth="1"/>
    <col min="14070" max="14070" width="10.5703125" style="28" customWidth="1"/>
    <col min="14071" max="14071" width="8.28515625" style="28" bestFit="1" customWidth="1"/>
    <col min="14072" max="14072" width="10.140625" style="28" customWidth="1"/>
    <col min="14073" max="14073" width="9" style="28" customWidth="1"/>
    <col min="14074" max="14074" width="10.85546875" style="28" customWidth="1"/>
    <col min="14075" max="14075" width="8.28515625" style="28" bestFit="1" customWidth="1"/>
    <col min="14076" max="14076" width="11.42578125" style="28" customWidth="1"/>
    <col min="14077" max="14077" width="10.85546875" style="28" bestFit="1" customWidth="1"/>
    <col min="14078" max="14321" width="9.140625" style="28"/>
    <col min="14322" max="14322" width="4" style="28" customWidth="1"/>
    <col min="14323" max="14323" width="3" style="28" customWidth="1"/>
    <col min="14324" max="14324" width="33.42578125" style="28" customWidth="1"/>
    <col min="14325" max="14325" width="12" style="28" customWidth="1"/>
    <col min="14326" max="14326" width="10.5703125" style="28" customWidth="1"/>
    <col min="14327" max="14327" width="8.28515625" style="28" bestFit="1" customWidth="1"/>
    <col min="14328" max="14328" width="10.140625" style="28" customWidth="1"/>
    <col min="14329" max="14329" width="9" style="28" customWidth="1"/>
    <col min="14330" max="14330" width="10.85546875" style="28" customWidth="1"/>
    <col min="14331" max="14331" width="8.28515625" style="28" bestFit="1" customWidth="1"/>
    <col min="14332" max="14332" width="11.42578125" style="28" customWidth="1"/>
    <col min="14333" max="14333" width="10.85546875" style="28" bestFit="1" customWidth="1"/>
    <col min="14334" max="14577" width="9.140625" style="28"/>
    <col min="14578" max="14578" width="4" style="28" customWidth="1"/>
    <col min="14579" max="14579" width="3" style="28" customWidth="1"/>
    <col min="14580" max="14580" width="33.42578125" style="28" customWidth="1"/>
    <col min="14581" max="14581" width="12" style="28" customWidth="1"/>
    <col min="14582" max="14582" width="10.5703125" style="28" customWidth="1"/>
    <col min="14583" max="14583" width="8.28515625" style="28" bestFit="1" customWidth="1"/>
    <col min="14584" max="14584" width="10.140625" style="28" customWidth="1"/>
    <col min="14585" max="14585" width="9" style="28" customWidth="1"/>
    <col min="14586" max="14586" width="10.85546875" style="28" customWidth="1"/>
    <col min="14587" max="14587" width="8.28515625" style="28" bestFit="1" customWidth="1"/>
    <col min="14588" max="14588" width="11.42578125" style="28" customWidth="1"/>
    <col min="14589" max="14589" width="10.85546875" style="28" bestFit="1" customWidth="1"/>
    <col min="14590" max="14833" width="9.140625" style="28"/>
    <col min="14834" max="14834" width="4" style="28" customWidth="1"/>
    <col min="14835" max="14835" width="3" style="28" customWidth="1"/>
    <col min="14836" max="14836" width="33.42578125" style="28" customWidth="1"/>
    <col min="14837" max="14837" width="12" style="28" customWidth="1"/>
    <col min="14838" max="14838" width="10.5703125" style="28" customWidth="1"/>
    <col min="14839" max="14839" width="8.28515625" style="28" bestFit="1" customWidth="1"/>
    <col min="14840" max="14840" width="10.140625" style="28" customWidth="1"/>
    <col min="14841" max="14841" width="9" style="28" customWidth="1"/>
    <col min="14842" max="14842" width="10.85546875" style="28" customWidth="1"/>
    <col min="14843" max="14843" width="8.28515625" style="28" bestFit="1" customWidth="1"/>
    <col min="14844" max="14844" width="11.42578125" style="28" customWidth="1"/>
    <col min="14845" max="14845" width="10.85546875" style="28" bestFit="1" customWidth="1"/>
    <col min="14846" max="15089" width="9.140625" style="28"/>
    <col min="15090" max="15090" width="4" style="28" customWidth="1"/>
    <col min="15091" max="15091" width="3" style="28" customWidth="1"/>
    <col min="15092" max="15092" width="33.42578125" style="28" customWidth="1"/>
    <col min="15093" max="15093" width="12" style="28" customWidth="1"/>
    <col min="15094" max="15094" width="10.5703125" style="28" customWidth="1"/>
    <col min="15095" max="15095" width="8.28515625" style="28" bestFit="1" customWidth="1"/>
    <col min="15096" max="15096" width="10.140625" style="28" customWidth="1"/>
    <col min="15097" max="15097" width="9" style="28" customWidth="1"/>
    <col min="15098" max="15098" width="10.85546875" style="28" customWidth="1"/>
    <col min="15099" max="15099" width="8.28515625" style="28" bestFit="1" customWidth="1"/>
    <col min="15100" max="15100" width="11.42578125" style="28" customWidth="1"/>
    <col min="15101" max="15101" width="10.85546875" style="28" bestFit="1" customWidth="1"/>
    <col min="15102" max="15345" width="9.140625" style="28"/>
    <col min="15346" max="15346" width="4" style="28" customWidth="1"/>
    <col min="15347" max="15347" width="3" style="28" customWidth="1"/>
    <col min="15348" max="15348" width="33.42578125" style="28" customWidth="1"/>
    <col min="15349" max="15349" width="12" style="28" customWidth="1"/>
    <col min="15350" max="15350" width="10.5703125" style="28" customWidth="1"/>
    <col min="15351" max="15351" width="8.28515625" style="28" bestFit="1" customWidth="1"/>
    <col min="15352" max="15352" width="10.140625" style="28" customWidth="1"/>
    <col min="15353" max="15353" width="9" style="28" customWidth="1"/>
    <col min="15354" max="15354" width="10.85546875" style="28" customWidth="1"/>
    <col min="15355" max="15355" width="8.28515625" style="28" bestFit="1" customWidth="1"/>
    <col min="15356" max="15356" width="11.42578125" style="28" customWidth="1"/>
    <col min="15357" max="15357" width="10.85546875" style="28" bestFit="1" customWidth="1"/>
    <col min="15358" max="15601" width="9.140625" style="28"/>
    <col min="15602" max="15602" width="4" style="28" customWidth="1"/>
    <col min="15603" max="15603" width="3" style="28" customWidth="1"/>
    <col min="15604" max="15604" width="33.42578125" style="28" customWidth="1"/>
    <col min="15605" max="15605" width="12" style="28" customWidth="1"/>
    <col min="15606" max="15606" width="10.5703125" style="28" customWidth="1"/>
    <col min="15607" max="15607" width="8.28515625" style="28" bestFit="1" customWidth="1"/>
    <col min="15608" max="15608" width="10.140625" style="28" customWidth="1"/>
    <col min="15609" max="15609" width="9" style="28" customWidth="1"/>
    <col min="15610" max="15610" width="10.85546875" style="28" customWidth="1"/>
    <col min="15611" max="15611" width="8.28515625" style="28" bestFit="1" customWidth="1"/>
    <col min="15612" max="15612" width="11.42578125" style="28" customWidth="1"/>
    <col min="15613" max="15613" width="10.85546875" style="28" bestFit="1" customWidth="1"/>
    <col min="15614" max="15857" width="9.140625" style="28"/>
    <col min="15858" max="15858" width="4" style="28" customWidth="1"/>
    <col min="15859" max="15859" width="3" style="28" customWidth="1"/>
    <col min="15860" max="15860" width="33.42578125" style="28" customWidth="1"/>
    <col min="15861" max="15861" width="12" style="28" customWidth="1"/>
    <col min="15862" max="15862" width="10.5703125" style="28" customWidth="1"/>
    <col min="15863" max="15863" width="8.28515625" style="28" bestFit="1" customWidth="1"/>
    <col min="15864" max="15864" width="10.140625" style="28" customWidth="1"/>
    <col min="15865" max="15865" width="9" style="28" customWidth="1"/>
    <col min="15866" max="15866" width="10.85546875" style="28" customWidth="1"/>
    <col min="15867" max="15867" width="8.28515625" style="28" bestFit="1" customWidth="1"/>
    <col min="15868" max="15868" width="11.42578125" style="28" customWidth="1"/>
    <col min="15869" max="15869" width="10.85546875" style="28" bestFit="1" customWidth="1"/>
    <col min="15870" max="16113" width="9.140625" style="28"/>
    <col min="16114" max="16114" width="4" style="28" customWidth="1"/>
    <col min="16115" max="16115" width="3" style="28" customWidth="1"/>
    <col min="16116" max="16116" width="33.42578125" style="28" customWidth="1"/>
    <col min="16117" max="16117" width="12" style="28" customWidth="1"/>
    <col min="16118" max="16118" width="10.5703125" style="28" customWidth="1"/>
    <col min="16119" max="16119" width="8.28515625" style="28" bestFit="1" customWidth="1"/>
    <col min="16120" max="16120" width="10.140625" style="28" customWidth="1"/>
    <col min="16121" max="16121" width="9" style="28" customWidth="1"/>
    <col min="16122" max="16122" width="10.85546875" style="28" customWidth="1"/>
    <col min="16123" max="16123" width="8.28515625" style="28" bestFit="1" customWidth="1"/>
    <col min="16124" max="16124" width="11.42578125" style="28" customWidth="1"/>
    <col min="16125" max="16125" width="10.85546875" style="28" bestFit="1" customWidth="1"/>
    <col min="16126" max="16384" width="9.140625" style="28"/>
  </cols>
  <sheetData>
    <row r="1" spans="1:17" ht="15.75">
      <c r="A1" s="6" t="s">
        <v>698</v>
      </c>
      <c r="B1" s="23"/>
      <c r="C1" s="22"/>
      <c r="D1" s="24"/>
    </row>
    <row r="2" spans="1:17" ht="15.75">
      <c r="A2" s="6" t="s">
        <v>207</v>
      </c>
      <c r="B2" s="23"/>
      <c r="C2" s="22"/>
      <c r="D2" s="24"/>
    </row>
    <row r="3" spans="1:17" ht="15.75">
      <c r="A3" s="93" t="s">
        <v>395</v>
      </c>
      <c r="B3" s="23"/>
      <c r="C3" s="22"/>
      <c r="D3" s="24"/>
    </row>
    <row r="4" spans="1:17" ht="15.75">
      <c r="A4" s="93" t="s">
        <v>209</v>
      </c>
      <c r="B4" s="23"/>
      <c r="C4" s="22"/>
      <c r="D4" s="24"/>
    </row>
    <row r="5" spans="1:17" s="61" customFormat="1">
      <c r="H5" s="365"/>
      <c r="I5" s="365"/>
      <c r="J5" s="365"/>
      <c r="K5" s="365" t="s">
        <v>245</v>
      </c>
    </row>
    <row r="6" spans="1:17" s="61" customFormat="1"/>
    <row r="7" spans="1:17" s="61" customFormat="1" ht="12.75" customHeight="1">
      <c r="B7" s="810" t="s">
        <v>60</v>
      </c>
      <c r="C7" s="810"/>
      <c r="D7" s="810"/>
      <c r="E7" s="810"/>
      <c r="F7" s="810"/>
      <c r="G7" s="810"/>
      <c r="H7" s="366"/>
      <c r="I7" s="366"/>
      <c r="J7" s="366"/>
      <c r="K7" s="366"/>
    </row>
    <row r="8" spans="1:17" s="61" customFormat="1"/>
    <row r="9" spans="1:17" s="61" customFormat="1"/>
    <row r="10" spans="1:17" s="61" customFormat="1" ht="13.5" thickBot="1">
      <c r="G10" s="61" t="s">
        <v>39</v>
      </c>
    </row>
    <row r="11" spans="1:17" s="61" customFormat="1">
      <c r="A11" s="811" t="s">
        <v>61</v>
      </c>
      <c r="B11" s="814" t="s">
        <v>494</v>
      </c>
      <c r="C11" s="816" t="s">
        <v>62</v>
      </c>
      <c r="D11" s="819">
        <v>2020</v>
      </c>
      <c r="E11" s="820"/>
      <c r="F11" s="804">
        <v>2021</v>
      </c>
      <c r="G11" s="805"/>
      <c r="H11" s="804">
        <v>2022</v>
      </c>
      <c r="I11" s="805"/>
      <c r="J11" s="804">
        <v>2023</v>
      </c>
      <c r="K11" s="805"/>
    </row>
    <row r="12" spans="1:17" s="61" customFormat="1" ht="26.25" customHeight="1" thickBot="1">
      <c r="A12" s="812"/>
      <c r="B12" s="815"/>
      <c r="C12" s="817"/>
      <c r="D12" s="806" t="s">
        <v>517</v>
      </c>
      <c r="E12" s="807"/>
      <c r="F12" s="808" t="s">
        <v>63</v>
      </c>
      <c r="G12" s="809"/>
      <c r="H12" s="808" t="s">
        <v>63</v>
      </c>
      <c r="I12" s="809"/>
      <c r="J12" s="808" t="s">
        <v>63</v>
      </c>
      <c r="K12" s="809"/>
    </row>
    <row r="13" spans="1:17" s="61" customFormat="1" ht="28.5" customHeight="1" thickBot="1">
      <c r="A13" s="813"/>
      <c r="B13" s="807"/>
      <c r="C13" s="818"/>
      <c r="D13" s="2" t="s">
        <v>64</v>
      </c>
      <c r="E13" s="4" t="s">
        <v>242</v>
      </c>
      <c r="F13" s="2" t="s">
        <v>65</v>
      </c>
      <c r="G13" s="3" t="s">
        <v>242</v>
      </c>
      <c r="H13" s="2" t="s">
        <v>65</v>
      </c>
      <c r="I13" s="3" t="s">
        <v>242</v>
      </c>
      <c r="J13" s="2" t="s">
        <v>65</v>
      </c>
      <c r="K13" s="3" t="s">
        <v>242</v>
      </c>
    </row>
    <row r="14" spans="1:17" s="135" customFormat="1" ht="12" thickBot="1">
      <c r="A14" s="49">
        <v>0</v>
      </c>
      <c r="B14" s="216">
        <v>1</v>
      </c>
      <c r="C14" s="49">
        <v>2</v>
      </c>
      <c r="D14" s="17">
        <v>3</v>
      </c>
      <c r="E14" s="19">
        <v>4</v>
      </c>
      <c r="F14" s="17">
        <v>5</v>
      </c>
      <c r="G14" s="18">
        <v>6</v>
      </c>
      <c r="H14" s="17">
        <v>7</v>
      </c>
      <c r="I14" s="18">
        <v>8</v>
      </c>
      <c r="J14" s="17">
        <v>9</v>
      </c>
      <c r="K14" s="18">
        <v>10</v>
      </c>
    </row>
    <row r="15" spans="1:17" s="368" customFormat="1" ht="25.5" customHeight="1">
      <c r="A15" s="367" t="s">
        <v>66</v>
      </c>
      <c r="B15" s="207" t="s">
        <v>243</v>
      </c>
      <c r="C15" s="50"/>
      <c r="D15" s="47"/>
      <c r="E15" s="46"/>
      <c r="F15" s="210"/>
      <c r="G15" s="25"/>
      <c r="H15" s="210"/>
      <c r="I15" s="25"/>
      <c r="J15" s="48"/>
      <c r="K15" s="25"/>
    </row>
    <row r="16" spans="1:17" ht="15">
      <c r="A16" s="369">
        <v>1</v>
      </c>
      <c r="B16" s="467" t="s">
        <v>337</v>
      </c>
      <c r="C16" s="371">
        <v>44926</v>
      </c>
      <c r="D16" s="372" t="s">
        <v>34</v>
      </c>
      <c r="E16" s="175" t="s">
        <v>34</v>
      </c>
      <c r="F16" s="211">
        <v>0</v>
      </c>
      <c r="G16" s="76"/>
      <c r="H16" s="211">
        <v>79649.779068845775</v>
      </c>
      <c r="I16" s="76"/>
      <c r="J16" s="211">
        <v>0</v>
      </c>
      <c r="K16" s="76"/>
      <c r="L16" s="230"/>
      <c r="M16" s="230"/>
      <c r="N16" s="230"/>
      <c r="O16" s="230"/>
      <c r="P16" s="230"/>
      <c r="Q16" s="230"/>
    </row>
    <row r="17" spans="1:32" ht="15">
      <c r="A17" s="369">
        <f>A16+1</f>
        <v>2</v>
      </c>
      <c r="B17" s="467" t="s">
        <v>212</v>
      </c>
      <c r="C17" s="371" t="s">
        <v>669</v>
      </c>
      <c r="D17" s="372" t="s">
        <v>34</v>
      </c>
      <c r="E17" s="175" t="s">
        <v>34</v>
      </c>
      <c r="F17" s="211">
        <v>0</v>
      </c>
      <c r="G17" s="51"/>
      <c r="I17" s="51"/>
      <c r="J17" s="211">
        <v>0</v>
      </c>
      <c r="K17" s="51"/>
      <c r="L17" s="230"/>
      <c r="M17" s="230"/>
      <c r="N17" s="230"/>
      <c r="O17" s="230"/>
      <c r="P17" s="230"/>
      <c r="Q17" s="230"/>
    </row>
    <row r="18" spans="1:32" ht="13.9" customHeight="1">
      <c r="A18" s="369">
        <f t="shared" ref="A18:A19" si="0">A17+1</f>
        <v>3</v>
      </c>
      <c r="B18" s="467" t="s">
        <v>336</v>
      </c>
      <c r="C18" s="371" t="s">
        <v>669</v>
      </c>
      <c r="D18" s="372" t="s">
        <v>34</v>
      </c>
      <c r="E18" s="175" t="s">
        <v>34</v>
      </c>
      <c r="F18" s="211">
        <v>44848.771501360177</v>
      </c>
      <c r="G18" s="51"/>
      <c r="H18" s="211">
        <v>53598.898633239864</v>
      </c>
      <c r="I18" s="51"/>
      <c r="J18" s="211">
        <v>0</v>
      </c>
      <c r="K18" s="53"/>
      <c r="L18" s="230"/>
      <c r="M18" s="230"/>
      <c r="N18" s="230"/>
      <c r="O18" s="230"/>
      <c r="P18" s="230"/>
      <c r="Q18" s="230"/>
    </row>
    <row r="19" spans="1:32" ht="16.5" customHeight="1">
      <c r="A19" s="369">
        <f t="shared" si="0"/>
        <v>4</v>
      </c>
      <c r="B19" s="467" t="s">
        <v>335</v>
      </c>
      <c r="C19" s="371" t="s">
        <v>670</v>
      </c>
      <c r="D19" s="372" t="s">
        <v>34</v>
      </c>
      <c r="E19" s="175" t="s">
        <v>34</v>
      </c>
      <c r="F19" s="211">
        <v>0</v>
      </c>
      <c r="G19" s="51"/>
      <c r="H19" s="211">
        <v>0</v>
      </c>
      <c r="I19" s="51"/>
      <c r="J19" s="211">
        <v>9646.5985810315833</v>
      </c>
      <c r="K19" s="51"/>
      <c r="L19" s="230"/>
      <c r="M19" s="230"/>
      <c r="N19" s="230"/>
      <c r="O19" s="230"/>
      <c r="P19" s="230"/>
      <c r="Q19" s="230"/>
    </row>
    <row r="20" spans="1:32" ht="24.75" customHeight="1">
      <c r="A20" s="369">
        <f>A19+1</f>
        <v>5</v>
      </c>
      <c r="B20" s="373" t="s">
        <v>210</v>
      </c>
      <c r="C20" s="371" t="s">
        <v>671</v>
      </c>
      <c r="D20" s="372" t="s">
        <v>34</v>
      </c>
      <c r="E20" s="175" t="s">
        <v>34</v>
      </c>
      <c r="F20" s="211">
        <v>371620.44843200018</v>
      </c>
      <c r="G20" s="51"/>
      <c r="I20" s="51"/>
      <c r="J20" s="211">
        <v>40510.757394769666</v>
      </c>
      <c r="K20" s="51"/>
      <c r="L20" s="230"/>
      <c r="M20" s="230"/>
      <c r="N20" s="230"/>
      <c r="O20" s="230"/>
      <c r="P20" s="230"/>
      <c r="Q20" s="230"/>
    </row>
    <row r="21" spans="1:32" ht="24.75" customHeight="1">
      <c r="A21" s="468">
        <v>6</v>
      </c>
      <c r="B21" s="467" t="s">
        <v>397</v>
      </c>
      <c r="C21" s="371" t="s">
        <v>670</v>
      </c>
      <c r="D21" s="382" t="s">
        <v>34</v>
      </c>
      <c r="E21" s="208" t="s">
        <v>34</v>
      </c>
      <c r="F21" s="211">
        <v>0</v>
      </c>
      <c r="G21" s="51"/>
      <c r="H21" s="211">
        <v>0</v>
      </c>
      <c r="I21" s="51"/>
      <c r="J21" s="211">
        <v>5.1157157500004393</v>
      </c>
      <c r="K21" s="469"/>
      <c r="L21" s="230"/>
      <c r="M21" s="230"/>
      <c r="N21" s="230"/>
      <c r="O21" s="230"/>
      <c r="P21" s="230"/>
      <c r="Q21" s="230"/>
    </row>
    <row r="22" spans="1:32" ht="15" customHeight="1" thickBot="1">
      <c r="A22" s="374">
        <v>7</v>
      </c>
      <c r="B22" s="375" t="s">
        <v>67</v>
      </c>
      <c r="C22" s="376"/>
      <c r="D22" s="377" t="s">
        <v>34</v>
      </c>
      <c r="E22" s="176" t="s">
        <v>34</v>
      </c>
      <c r="F22" s="212">
        <f>SUM(F16:F21)</f>
        <v>416469.21993336035</v>
      </c>
      <c r="G22" s="64">
        <f t="shared" ref="G22:K22" si="1">SUM(G16:G20)</f>
        <v>0</v>
      </c>
      <c r="H22" s="212">
        <f>SUM(H16:H21)</f>
        <v>133248.67770208564</v>
      </c>
      <c r="I22" s="64">
        <f t="shared" si="1"/>
        <v>0</v>
      </c>
      <c r="J22" s="212">
        <f>SUM(J16:J21)</f>
        <v>50162.471691551247</v>
      </c>
      <c r="K22" s="64">
        <f t="shared" si="1"/>
        <v>0</v>
      </c>
      <c r="L22" s="230"/>
      <c r="M22" s="230"/>
      <c r="N22" s="230"/>
      <c r="O22" s="230"/>
      <c r="P22" s="230"/>
      <c r="Q22" s="230"/>
    </row>
    <row r="23" spans="1:32" ht="22.5" customHeight="1">
      <c r="A23" s="367" t="s">
        <v>68</v>
      </c>
      <c r="B23" s="207" t="s">
        <v>69</v>
      </c>
      <c r="C23" s="378"/>
      <c r="D23" s="379"/>
      <c r="E23" s="177"/>
      <c r="F23" s="213"/>
      <c r="G23" s="65"/>
      <c r="H23" s="213"/>
      <c r="I23" s="65"/>
      <c r="J23" s="213"/>
      <c r="K23" s="65"/>
      <c r="L23" s="230"/>
      <c r="M23" s="230"/>
      <c r="N23" s="230"/>
      <c r="O23" s="230"/>
      <c r="P23" s="230"/>
      <c r="Q23" s="230"/>
    </row>
    <row r="24" spans="1:32" ht="14.25" customHeight="1">
      <c r="A24" s="369">
        <v>1</v>
      </c>
      <c r="B24" s="370" t="s">
        <v>514</v>
      </c>
      <c r="C24" s="371" t="s">
        <v>668</v>
      </c>
      <c r="D24" s="372" t="s">
        <v>34</v>
      </c>
      <c r="E24" s="175" t="s">
        <v>34</v>
      </c>
      <c r="F24" s="211">
        <v>-316403.75889228139</v>
      </c>
      <c r="G24" s="51"/>
      <c r="H24" s="211">
        <v>-14837.229759268046</v>
      </c>
      <c r="I24" s="51"/>
      <c r="J24" s="211">
        <v>-18025.776690222621</v>
      </c>
      <c r="K24" s="51"/>
      <c r="L24" s="230"/>
      <c r="M24" s="230"/>
      <c r="N24" s="230"/>
      <c r="O24" s="230"/>
      <c r="P24" s="230"/>
      <c r="Q24" s="230"/>
      <c r="R24" s="45"/>
      <c r="S24" s="45"/>
      <c r="T24" s="45"/>
    </row>
    <row r="25" spans="1:32" ht="14.25">
      <c r="A25" s="369">
        <f t="shared" ref="A25:A35" si="2">+A24+1</f>
        <v>2</v>
      </c>
      <c r="B25" s="370" t="s">
        <v>338</v>
      </c>
      <c r="C25" s="371" t="s">
        <v>668</v>
      </c>
      <c r="D25" s="372" t="s">
        <v>34</v>
      </c>
      <c r="E25" s="175" t="s">
        <v>34</v>
      </c>
      <c r="F25" s="211">
        <v>-90931.554309796455</v>
      </c>
      <c r="G25" s="51"/>
      <c r="H25" s="211">
        <v>-22346.480873059034</v>
      </c>
      <c r="I25" s="51"/>
      <c r="J25" s="211">
        <v>-5196.5563341825309</v>
      </c>
      <c r="K25" s="51"/>
      <c r="L25" s="230"/>
      <c r="M25" s="230"/>
      <c r="N25" s="230"/>
      <c r="O25" s="230"/>
      <c r="P25" s="230"/>
      <c r="Q25" s="230"/>
      <c r="R25" s="45"/>
      <c r="S25" s="45"/>
      <c r="T25" s="45"/>
    </row>
    <row r="26" spans="1:32" ht="14.25" customHeight="1">
      <c r="A26" s="369">
        <f t="shared" si="2"/>
        <v>3</v>
      </c>
      <c r="B26" s="370" t="s">
        <v>339</v>
      </c>
      <c r="C26" s="371" t="s">
        <v>671</v>
      </c>
      <c r="D26" s="372" t="s">
        <v>34</v>
      </c>
      <c r="E26" s="175" t="s">
        <v>34</v>
      </c>
      <c r="F26" s="211">
        <v>-162366.87237522207</v>
      </c>
      <c r="G26" s="51"/>
      <c r="H26" s="211">
        <v>0</v>
      </c>
      <c r="I26" s="51"/>
      <c r="J26" s="211">
        <v>-783.63903639969226</v>
      </c>
      <c r="K26" s="51"/>
      <c r="L26" s="230"/>
      <c r="M26" s="230"/>
      <c r="N26" s="230"/>
      <c r="O26" s="230"/>
      <c r="P26" s="230"/>
      <c r="Q26" s="230"/>
      <c r="R26" s="45"/>
      <c r="S26" s="45"/>
      <c r="T26" s="45"/>
    </row>
    <row r="27" spans="1:32" ht="14.25">
      <c r="A27" s="369">
        <f t="shared" si="2"/>
        <v>4</v>
      </c>
      <c r="B27" s="217" t="s">
        <v>341</v>
      </c>
      <c r="C27" s="371" t="s">
        <v>668</v>
      </c>
      <c r="D27" s="372" t="s">
        <v>34</v>
      </c>
      <c r="E27" s="175" t="s">
        <v>34</v>
      </c>
      <c r="F27" s="211">
        <v>-14821.020980076693</v>
      </c>
      <c r="G27" s="51"/>
      <c r="H27" s="211">
        <v>-561.89767435680335</v>
      </c>
      <c r="I27" s="51"/>
      <c r="J27" s="211">
        <v>-731.33632750795039</v>
      </c>
      <c r="K27" s="51"/>
      <c r="L27" s="230"/>
      <c r="M27" s="230"/>
      <c r="N27" s="230"/>
      <c r="O27" s="230"/>
      <c r="P27" s="230"/>
      <c r="Q27" s="230"/>
      <c r="R27" s="45"/>
      <c r="S27" s="45"/>
      <c r="T27" s="45"/>
    </row>
    <row r="28" spans="1:32" ht="14.25">
      <c r="A28" s="369">
        <f t="shared" si="2"/>
        <v>5</v>
      </c>
      <c r="B28" s="370" t="s">
        <v>244</v>
      </c>
      <c r="C28" s="371" t="s">
        <v>668</v>
      </c>
      <c r="D28" s="372" t="s">
        <v>34</v>
      </c>
      <c r="E28" s="175" t="s">
        <v>34</v>
      </c>
      <c r="F28" s="211">
        <v>-53613.462107374966</v>
      </c>
      <c r="G28" s="51"/>
      <c r="H28" s="211">
        <v>-1781.5278953250647</v>
      </c>
      <c r="I28" s="51"/>
      <c r="J28" s="211">
        <v>-31195.470557554483</v>
      </c>
      <c r="K28" s="51"/>
      <c r="L28" s="230"/>
      <c r="M28" s="230"/>
      <c r="N28" s="230"/>
      <c r="O28" s="230"/>
      <c r="P28" s="230"/>
      <c r="Q28" s="230"/>
      <c r="R28" s="45"/>
      <c r="S28" s="45"/>
      <c r="T28" s="45"/>
    </row>
    <row r="29" spans="1:32" s="380" customFormat="1" ht="29.25" customHeight="1">
      <c r="A29" s="369">
        <f>+A28+1</f>
        <v>6</v>
      </c>
      <c r="B29" s="373" t="s">
        <v>342</v>
      </c>
      <c r="C29" s="371" t="s">
        <v>671</v>
      </c>
      <c r="D29" s="372" t="s">
        <v>34</v>
      </c>
      <c r="E29" s="175" t="s">
        <v>34</v>
      </c>
      <c r="F29" s="211">
        <v>0</v>
      </c>
      <c r="G29" s="51"/>
      <c r="H29" s="211">
        <v>0</v>
      </c>
      <c r="I29" s="51"/>
      <c r="J29" s="211">
        <v>-47671.034705966114</v>
      </c>
      <c r="K29" s="51"/>
      <c r="L29" s="230"/>
      <c r="M29" s="230"/>
      <c r="N29" s="230"/>
      <c r="O29" s="230"/>
      <c r="P29" s="230"/>
      <c r="Q29" s="230"/>
      <c r="R29" s="45"/>
      <c r="S29" s="45"/>
      <c r="T29" s="45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380" customFormat="1" ht="14.25" customHeight="1">
      <c r="A30" s="369">
        <f t="shared" si="2"/>
        <v>7</v>
      </c>
      <c r="B30" s="381" t="s">
        <v>393</v>
      </c>
      <c r="C30" s="371" t="s">
        <v>515</v>
      </c>
      <c r="D30" s="372" t="s">
        <v>34</v>
      </c>
      <c r="E30" s="175" t="s">
        <v>34</v>
      </c>
      <c r="F30" s="211">
        <v>-34440.722984301865</v>
      </c>
      <c r="G30" s="51"/>
      <c r="H30" s="211">
        <v>-15161.510631382725</v>
      </c>
      <c r="I30" s="51"/>
      <c r="J30" s="211">
        <v>0</v>
      </c>
      <c r="K30" s="51"/>
      <c r="L30" s="230"/>
      <c r="M30" s="230"/>
      <c r="N30" s="230"/>
      <c r="O30" s="230"/>
      <c r="P30" s="230"/>
      <c r="Q30" s="230"/>
      <c r="R30" s="45"/>
      <c r="S30" s="45"/>
      <c r="T30" s="45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380" customFormat="1" ht="14.25" customHeight="1">
      <c r="A31" s="369">
        <f t="shared" si="2"/>
        <v>8</v>
      </c>
      <c r="B31" s="484" t="s">
        <v>394</v>
      </c>
      <c r="C31" s="371">
        <v>44926</v>
      </c>
      <c r="D31" s="372"/>
      <c r="E31" s="175"/>
      <c r="F31" s="211"/>
      <c r="G31" s="51"/>
      <c r="H31" s="211">
        <v>-22533.551663155078</v>
      </c>
      <c r="I31" s="51"/>
      <c r="J31" s="211"/>
      <c r="K31" s="209"/>
      <c r="L31" s="230"/>
      <c r="M31" s="230"/>
      <c r="N31" s="230"/>
      <c r="O31" s="230"/>
      <c r="P31" s="230"/>
      <c r="Q31" s="230"/>
      <c r="R31" s="45"/>
      <c r="S31" s="45"/>
      <c r="T31" s="45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380" customFormat="1" ht="28.5" customHeight="1">
      <c r="A32" s="369">
        <f t="shared" si="2"/>
        <v>9</v>
      </c>
      <c r="B32" s="370" t="s">
        <v>211</v>
      </c>
      <c r="C32" s="371" t="s">
        <v>515</v>
      </c>
      <c r="D32" s="372" t="s">
        <v>34</v>
      </c>
      <c r="E32" s="175" t="s">
        <v>34</v>
      </c>
      <c r="F32" s="211">
        <v>-4975.4346383333313</v>
      </c>
      <c r="G32" s="51"/>
      <c r="H32" s="211">
        <v>-20436.38197416667</v>
      </c>
      <c r="I32" s="51"/>
      <c r="J32" s="211">
        <v>0</v>
      </c>
      <c r="K32" s="52"/>
      <c r="L32" s="230"/>
      <c r="M32" s="230"/>
      <c r="N32" s="230"/>
      <c r="O32" s="230"/>
      <c r="P32" s="230"/>
      <c r="Q32" s="230"/>
      <c r="R32" s="45"/>
      <c r="S32" s="45"/>
      <c r="T32" s="45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380" customFormat="1" ht="28.5" customHeight="1">
      <c r="A33" s="369">
        <f t="shared" si="2"/>
        <v>10</v>
      </c>
      <c r="B33" s="370" t="s">
        <v>518</v>
      </c>
      <c r="C33" s="371" t="s">
        <v>672</v>
      </c>
      <c r="D33" s="372" t="s">
        <v>34</v>
      </c>
      <c r="E33" s="175" t="s">
        <v>34</v>
      </c>
      <c r="F33" s="211">
        <v>-10.825340000000001</v>
      </c>
      <c r="G33" s="51"/>
      <c r="H33" s="211"/>
      <c r="I33" s="51"/>
      <c r="J33" s="211"/>
      <c r="K33" s="209"/>
      <c r="L33" s="230"/>
      <c r="M33" s="230"/>
      <c r="N33" s="230"/>
      <c r="O33" s="230"/>
      <c r="P33" s="230"/>
      <c r="Q33" s="230"/>
      <c r="R33" s="45"/>
      <c r="S33" s="45"/>
      <c r="T33" s="45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380" customFormat="1" ht="28.5" customHeight="1">
      <c r="A34" s="369">
        <f t="shared" si="2"/>
        <v>11</v>
      </c>
      <c r="B34" s="370" t="s">
        <v>340</v>
      </c>
      <c r="C34" s="371" t="s">
        <v>668</v>
      </c>
      <c r="D34" s="382"/>
      <c r="E34" s="208"/>
      <c r="F34" s="211">
        <v>-56807.339730000007</v>
      </c>
      <c r="G34" s="51"/>
      <c r="H34" s="211">
        <v>-500</v>
      </c>
      <c r="I34" s="51"/>
      <c r="J34" s="211">
        <v>-7300</v>
      </c>
      <c r="K34" s="209"/>
      <c r="L34" s="230"/>
      <c r="M34" s="230"/>
      <c r="N34" s="230"/>
      <c r="O34" s="230"/>
      <c r="P34" s="230"/>
      <c r="Q34" s="230"/>
      <c r="R34" s="45"/>
      <c r="S34" s="45"/>
      <c r="T34" s="45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380" customFormat="1" ht="21.75" customHeight="1" thickBot="1">
      <c r="A35" s="369">
        <f t="shared" si="2"/>
        <v>12</v>
      </c>
      <c r="B35" s="383" t="s">
        <v>70</v>
      </c>
      <c r="C35" s="384"/>
      <c r="D35" s="377" t="s">
        <v>34</v>
      </c>
      <c r="E35" s="176" t="s">
        <v>34</v>
      </c>
      <c r="F35" s="212">
        <f>SUM(F24:F34)</f>
        <v>-734370.99135738669</v>
      </c>
      <c r="G35" s="385">
        <f>SUM(G24:G30)</f>
        <v>0</v>
      </c>
      <c r="H35" s="212">
        <f>SUM(H24:H34)</f>
        <v>-98158.580470713423</v>
      </c>
      <c r="I35" s="385">
        <f>SUM(I24:I30)</f>
        <v>0</v>
      </c>
      <c r="J35" s="212">
        <f>SUM(J24:J34)</f>
        <v>-110903.81365183339</v>
      </c>
      <c r="K35" s="385">
        <f>SUM(K24:K30)</f>
        <v>0</v>
      </c>
      <c r="L35" s="230"/>
      <c r="M35" s="230"/>
      <c r="N35" s="230"/>
      <c r="O35" s="230"/>
      <c r="P35" s="230"/>
      <c r="Q35" s="230"/>
      <c r="R35" s="45"/>
      <c r="S35" s="45"/>
      <c r="T35" s="45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380" customFormat="1" ht="15" thickBot="1">
      <c r="A36" s="386" t="s">
        <v>71</v>
      </c>
      <c r="B36" s="387" t="s">
        <v>72</v>
      </c>
      <c r="C36" s="388"/>
      <c r="D36" s="389">
        <f>+'ANEXA 1'!G31</f>
        <v>1782354.5598699995</v>
      </c>
      <c r="E36" s="390">
        <v>0</v>
      </c>
      <c r="F36" s="391">
        <f t="shared" ref="F36:K36" si="3">F22+F35</f>
        <v>-317901.77142402634</v>
      </c>
      <c r="G36" s="392">
        <f t="shared" si="3"/>
        <v>0</v>
      </c>
      <c r="H36" s="391">
        <f t="shared" si="3"/>
        <v>35090.097231372216</v>
      </c>
      <c r="I36" s="392">
        <f t="shared" si="3"/>
        <v>0</v>
      </c>
      <c r="J36" s="391">
        <f t="shared" si="3"/>
        <v>-60741.341960282145</v>
      </c>
      <c r="K36" s="392">
        <f t="shared" si="3"/>
        <v>0</v>
      </c>
      <c r="L36" s="230"/>
      <c r="M36" s="230"/>
      <c r="N36" s="230"/>
      <c r="O36" s="230"/>
      <c r="P36" s="230"/>
      <c r="Q36" s="230"/>
      <c r="R36" s="359"/>
      <c r="S36" s="359"/>
      <c r="T36" s="35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8" spans="1:32" s="380" customFormat="1" ht="14.45" customHeight="1">
      <c r="A38" s="28"/>
      <c r="B38" s="74"/>
      <c r="C38" s="74"/>
      <c r="D38" s="393"/>
      <c r="F38" s="393"/>
      <c r="H38" s="393"/>
      <c r="J38" s="393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380" customFormat="1" ht="13.9" customHeight="1">
      <c r="A39" s="28"/>
      <c r="B39" s="88" t="s">
        <v>310</v>
      </c>
      <c r="C39" s="66"/>
      <c r="D39" s="45"/>
      <c r="E39" s="67"/>
      <c r="F39" s="45"/>
      <c r="G39" s="28"/>
      <c r="H39" s="45"/>
      <c r="I39" s="28"/>
      <c r="J39" s="4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380" customFormat="1" ht="13.9" customHeight="1">
      <c r="A40" s="28"/>
      <c r="B40" s="89" t="s">
        <v>319</v>
      </c>
      <c r="C40" s="66"/>
      <c r="D40" s="28"/>
      <c r="E40" s="67"/>
      <c r="F40" s="45"/>
      <c r="G40" s="28"/>
      <c r="H40" s="45"/>
      <c r="I40" s="28"/>
      <c r="J40" s="4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380" customFormat="1">
      <c r="A41" s="28"/>
      <c r="B41" s="83"/>
      <c r="C41" s="66"/>
      <c r="D41" s="70"/>
      <c r="E41" s="70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380" customFormat="1">
      <c r="A42" s="28"/>
      <c r="B42" s="88" t="s">
        <v>311</v>
      </c>
      <c r="C42" s="66"/>
      <c r="D42" s="70"/>
      <c r="E42" s="70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380" customFormat="1">
      <c r="A43" s="28"/>
      <c r="B43" s="89" t="s">
        <v>317</v>
      </c>
      <c r="C43" s="28"/>
      <c r="D43" s="45"/>
      <c r="E43" s="45"/>
      <c r="F43" s="45"/>
      <c r="G43" s="45"/>
      <c r="H43" s="45"/>
      <c r="I43" s="45"/>
      <c r="J43" s="45"/>
      <c r="K43" s="4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380" customFormat="1" ht="13.9" customHeight="1">
      <c r="A44" s="28"/>
      <c r="B44" s="1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380" customFormat="1" ht="13.9" customHeight="1">
      <c r="A45" s="28"/>
      <c r="B45" s="89" t="s">
        <v>311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>
      <c r="B46" s="83" t="s">
        <v>402</v>
      </c>
    </row>
    <row r="47" spans="1:32">
      <c r="B47" s="83"/>
      <c r="F47" s="45"/>
    </row>
    <row r="48" spans="1:32">
      <c r="B48" s="89" t="s">
        <v>311</v>
      </c>
      <c r="F48" s="45"/>
    </row>
    <row r="49" spans="2:11">
      <c r="B49" s="83" t="s">
        <v>403</v>
      </c>
      <c r="F49" s="394"/>
    </row>
    <row r="50" spans="2:11">
      <c r="B50" s="83"/>
      <c r="F50" s="395"/>
    </row>
    <row r="51" spans="2:11">
      <c r="B51" s="89" t="s">
        <v>311</v>
      </c>
    </row>
    <row r="52" spans="2:11">
      <c r="B52" s="83" t="s">
        <v>400</v>
      </c>
    </row>
    <row r="53" spans="2:11">
      <c r="B53" s="83"/>
    </row>
    <row r="54" spans="2:11">
      <c r="B54" s="83" t="s">
        <v>308</v>
      </c>
    </row>
    <row r="55" spans="2:11">
      <c r="B55" s="83" t="s">
        <v>309</v>
      </c>
    </row>
    <row r="56" spans="2:11">
      <c r="F56" s="45"/>
    </row>
    <row r="58" spans="2:11">
      <c r="F58" s="396"/>
      <c r="G58" s="394"/>
      <c r="H58" s="394"/>
      <c r="I58" s="394"/>
      <c r="J58" s="394"/>
      <c r="K58" s="394"/>
    </row>
    <row r="59" spans="2:11">
      <c r="F59" s="396"/>
      <c r="G59" s="74"/>
      <c r="H59" s="74"/>
      <c r="I59" s="74"/>
      <c r="J59" s="74"/>
      <c r="K59" s="74"/>
    </row>
  </sheetData>
  <autoFilter ref="B11:B36"/>
  <mergeCells count="12">
    <mergeCell ref="B7:G7"/>
    <mergeCell ref="A11:A13"/>
    <mergeCell ref="B11:B13"/>
    <mergeCell ref="C11:C13"/>
    <mergeCell ref="D11:E11"/>
    <mergeCell ref="F11:G11"/>
    <mergeCell ref="H11:I11"/>
    <mergeCell ref="J11:K11"/>
    <mergeCell ref="D12:E12"/>
    <mergeCell ref="F12:G12"/>
    <mergeCell ref="H12:I12"/>
    <mergeCell ref="J12:K12"/>
  </mergeCells>
  <printOptions horizontalCentered="1"/>
  <pageMargins left="0.35433070866141736" right="0.35433070866141736" top="0.36" bottom="0.32" header="0.17" footer="0.17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ANEXA 1</vt:lpstr>
      <vt:lpstr>ANEXA 2</vt:lpstr>
      <vt:lpstr>ANEXA 3</vt:lpstr>
      <vt:lpstr>Anexa 4</vt:lpstr>
      <vt:lpstr>Anexa 5</vt:lpstr>
      <vt:lpstr>'ANEXA 1'!Print_Area</vt:lpstr>
      <vt:lpstr>'ANEXA 2'!Print_Area</vt:lpstr>
      <vt:lpstr>'ANEXA 3'!Print_Area</vt:lpstr>
      <vt:lpstr>'Anexa 4'!Print_Area</vt:lpstr>
      <vt:lpstr>'Anexa 5'!Print_Area</vt:lpstr>
      <vt:lpstr>'ANEXA 1'!Print_Titles</vt:lpstr>
      <vt:lpstr>'ANEXA 2'!Print_Titles</vt:lpstr>
      <vt:lpstr>'Anexa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 Dragomirescu</dc:creator>
  <cp:lastModifiedBy>Gabriela Stoichitoiu</cp:lastModifiedBy>
  <cp:lastPrinted>2021-04-05T08:16:27Z</cp:lastPrinted>
  <dcterms:created xsi:type="dcterms:W3CDTF">2012-12-21T10:29:57Z</dcterms:created>
  <dcterms:modified xsi:type="dcterms:W3CDTF">2021-04-20T12:21:58Z</dcterms:modified>
</cp:coreProperties>
</file>